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8775" tabRatio="601" activeTab="0"/>
  </bookViews>
  <sheets>
    <sheet name="Лист1" sheetId="1" r:id="rId1"/>
    <sheet name="Лист2" sheetId="2" r:id="rId2"/>
    <sheet name="Лист3" sheetId="3" r:id="rId3"/>
  </sheets>
  <definedNames>
    <definedName name="_xlnm.Print_Area" localSheetId="0">'Лист1'!$A$1:$S$370</definedName>
  </definedNames>
  <calcPr fullCalcOnLoad="1" refMode="R1C1"/>
</workbook>
</file>

<file path=xl/sharedStrings.xml><?xml version="1.0" encoding="utf-8"?>
<sst xmlns="http://schemas.openxmlformats.org/spreadsheetml/2006/main" count="931" uniqueCount="250">
  <si>
    <t>ЗАТВЕРДЖЕНО</t>
  </si>
  <si>
    <t>Наказ Міністерства фінансів України</t>
  </si>
  <si>
    <t>17 липня 2015 року N 648</t>
  </si>
  <si>
    <t>(у редакції наказу Міністерства фінансів України</t>
  </si>
  <si>
    <t xml:space="preserve">                   (найменування головного розпорядника коштів місцевого бюджету)</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</si>
  <si>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</si>
  <si>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</si>
  <si>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</si>
  <si>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(код Програмної класифікації видатків та кредитування місцевих бюджетів)</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</si>
  <si>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</si>
  <si>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</si>
  <si>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</si>
  <si>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</si>
  <si>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</si>
  <si>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</si>
  <si>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</si>
  <si>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</si>
  <si>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</si>
  <si>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</si>
  <si>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</si>
  <si>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</si>
  <si>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</si>
  <si>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</si>
  <si>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</si>
  <si>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</si>
  <si>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</si>
  <si>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</si>
  <si>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</si>
  <si>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</si>
  <si>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</si>
  <si>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</si>
  <si>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</si>
  <si>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</si>
  <si>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</si>
  <si>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</si>
  <si>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</si>
  <si>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</si>
  <si>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</si>
  <si>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</si>
  <si>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</si>
  <si>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</si>
  <si>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</si>
  <si>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</si>
  <si>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</si>
  <si>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</si>
  <si>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</si>
  <si>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</si>
  <si>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</si>
  <si>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</si>
  <si>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</si>
  <si>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</si>
  <si>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</si>
  <si>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</si>
  <si>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</si>
  <si>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</si>
  <si>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</si>
  <si>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(підпис)</t>
  </si>
  <si>
    <t>(прізвище та ініціали)</t>
  </si>
  <si>
    <t>разом
(7 + 8)</t>
  </si>
  <si>
    <t>разом
(11 + 12)</t>
  </si>
  <si>
    <t>разом
(3 + 4)</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</si>
  <si>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</si>
  <si>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</si>
  <si>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</si>
  <si>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</si>
  <si>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</si>
  <si>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</si>
  <si>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</si>
  <si>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</si>
  <si>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</si>
  <si>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</si>
  <si>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</si>
  <si>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</si>
  <si>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</si>
  <si>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</si>
  <si>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</si>
  <si>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1. Департамент праці та соціального захисту населення Миколаївської міської ради</t>
  </si>
  <si>
    <t>2. Департамент праці та соціального захисту населення Миколаївської міської ради</t>
  </si>
  <si>
    <t>Забезпечення соціальними послугами за місцем проживання громадян, не здатних до самообслуговування у зв'язку з похилим віком, хворобою, інвалідністю, а також громадян, які перебувають у складних життєвих обставинах</t>
  </si>
  <si>
    <t>2021 рік (прогноз)</t>
  </si>
  <si>
    <t>2019 рік</t>
  </si>
  <si>
    <t>2020 рік</t>
  </si>
  <si>
    <t>2021 рік</t>
  </si>
  <si>
    <t>2) кредиторська заборгованість місцевого бюджету у 2018 - 2019 роках:</t>
  </si>
  <si>
    <t>Дебіторська заборгованість на 01.01.2018</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</si>
  <si>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</si>
  <si>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Плата за послуги, що надаються бюджетними установами згідно з їх основною діяльністю</t>
  </si>
  <si>
    <t>25010100</t>
  </si>
  <si>
    <t>25010300</t>
  </si>
  <si>
    <t>25020100</t>
  </si>
  <si>
    <t>602100</t>
  </si>
  <si>
    <t>602200</t>
  </si>
  <si>
    <t>602400</t>
  </si>
  <si>
    <t>25010400</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</si>
  <si>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</si>
  <si>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</si>
  <si>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 xml:space="preserve">Благодійні внески, гранти та дарунки </t>
  </si>
  <si>
    <t>На початок періоду</t>
  </si>
  <si>
    <t>На кінець періоду</t>
  </si>
  <si>
    <t>Кошти, що передаються із загального фонду бюджету до бюджету розвитку (спеціального фонду)</t>
  </si>
  <si>
    <t>Заробітна плата</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</si>
  <si>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</si>
  <si>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</si>
  <si>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</si>
  <si>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</si>
  <si>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</si>
  <si>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</si>
  <si>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теплопостачання</t>
  </si>
  <si>
    <t>Оплата водопостачання та водовідведення</t>
  </si>
  <si>
    <t>Оплата електроенергії</t>
  </si>
  <si>
    <t>Оплата природного газу</t>
  </si>
  <si>
    <t>Окремі заходи по реалізації державних (регіональних) програм, не віднесені до заходів розвитку</t>
  </si>
  <si>
    <t>Інші поточні видатки</t>
  </si>
  <si>
    <t>Придбання обладнання і предметів довгострокового користування</t>
  </si>
  <si>
    <t xml:space="preserve"> Капітальний ремонт інших об'єктів</t>
  </si>
  <si>
    <t>3.1</t>
  </si>
  <si>
    <t>Кількість установ</t>
  </si>
  <si>
    <t>Кількість відділень</t>
  </si>
  <si>
    <t>Кількість штатних одиниць персоналу, всього. у т.ч.:</t>
  </si>
  <si>
    <t xml:space="preserve"> у тому числі професіоналів, фахівців та робітників, які надають соціальні послуги</t>
  </si>
  <si>
    <t>1.1</t>
  </si>
  <si>
    <t>2</t>
  </si>
  <si>
    <t>3</t>
  </si>
  <si>
    <t>3.2</t>
  </si>
  <si>
    <t>4</t>
  </si>
  <si>
    <t>4.1</t>
  </si>
  <si>
    <t>4.2</t>
  </si>
  <si>
    <t>кількість осіб, які потребують соціального обслуговування (надання соціальних послуг)</t>
  </si>
  <si>
    <t>у тому числі з V групою рухової активності</t>
  </si>
  <si>
    <t>кількість осіб, забезпечених соціальним обслуговуванням (наданням соціальних послуг)</t>
  </si>
  <si>
    <t>середньорічна кількість осіб, які потребують соціального обслуговування (надання соціальних послуг), з них:</t>
  </si>
  <si>
    <t>чоловіків</t>
  </si>
  <si>
    <t>жінок</t>
  </si>
  <si>
    <t>середньорічна кількість осіб, забезпечених соціальним обслуговуванням (наданням соціальних послуг), з них:</t>
  </si>
  <si>
    <t>1</t>
  </si>
  <si>
    <t>Кількість обслуговуваних на одну штатну одиницю професіонала, фахівця та робітника які надають соціальні послуги</t>
  </si>
  <si>
    <t>середні витрати на соціальне обслуговування (надання соціальних послуг) однієї особи територіальним центром, за винятком стаціонарних відділень, на рік</t>
  </si>
  <si>
    <t xml:space="preserve">середні витрати на соціальне обслуговування (надання соціальних послуг) одного чоловіка територіальним центром, за винятком стаціонарних відділень, на рік, </t>
  </si>
  <si>
    <t xml:space="preserve"> середні витрати на соціальне обслуговування (надання соціальних послуг) однієї жінки територіальним центром, за винятком стаціонарних відділень, на рік</t>
  </si>
  <si>
    <t xml:space="preserve"> Відсоток осіб, охоплених соціальним обслуговуванням, до загальної чисельності осіб, які потребують соціальних послуг</t>
  </si>
  <si>
    <t>Кількість одиниць придбаного обладнання</t>
  </si>
  <si>
    <t>Завдання 3</t>
  </si>
  <si>
    <t>Проведення капітального ремонту</t>
  </si>
  <si>
    <t>Метраж об'єктів, що планується відремонтувати</t>
  </si>
  <si>
    <t>Середня вартість ремонту 1 кв.м.</t>
  </si>
  <si>
    <t>Питома вага відремонтованої площі у загальній площі, що потребує ремонту</t>
  </si>
  <si>
    <t>Обсяг річної економії бюджетних коштів в результаті проведення капітального ремонту</t>
  </si>
  <si>
    <t>Обов'язкові виплати</t>
  </si>
  <si>
    <t>Премії</t>
  </si>
  <si>
    <t>Матеріальна допомога</t>
  </si>
  <si>
    <t>інші виплати</t>
  </si>
  <si>
    <t>індексація</t>
  </si>
  <si>
    <t xml:space="preserve">Адміністративний персонал </t>
  </si>
  <si>
    <t>Лікарі</t>
  </si>
  <si>
    <t>Середній медичний персонал</t>
  </si>
  <si>
    <t>спеціалісти (не медики)</t>
  </si>
  <si>
    <t>інші працівники</t>
  </si>
  <si>
    <t>Молодший медичний персонал</t>
  </si>
  <si>
    <t>Міська програма "Соціальний захист на 2017-2019роки"</t>
  </si>
  <si>
    <t xml:space="preserve">рішення Миколаївської міської ради від 23.12.2016 №13/10 </t>
  </si>
  <si>
    <t>од.</t>
  </si>
  <si>
    <t>мережа</t>
  </si>
  <si>
    <t>штатний розпис</t>
  </si>
  <si>
    <t>осіб</t>
  </si>
  <si>
    <t>форма 12 соц</t>
  </si>
  <si>
    <t>розрахунок</t>
  </si>
  <si>
    <t>грн</t>
  </si>
  <si>
    <t>%</t>
  </si>
  <si>
    <t>звітність установ</t>
  </si>
  <si>
    <t>тис.грн.</t>
  </si>
  <si>
    <t>м²</t>
  </si>
  <si>
    <t>грн.</t>
  </si>
  <si>
    <t>Василенко С.М.</t>
  </si>
  <si>
    <t>Федоровська Н.Г.</t>
  </si>
  <si>
    <t>Начальник планового відділу</t>
  </si>
  <si>
    <t>Директор департаменту праці та соціального захисту населення Миколаївської міської ради</t>
  </si>
  <si>
    <t>шт</t>
  </si>
  <si>
    <t>ставок</t>
  </si>
  <si>
    <t>одиниць</t>
  </si>
  <si>
    <t>12 соц</t>
  </si>
  <si>
    <t>- утримання та експлуатація  автотранспорту для перевезення осіб з обмеженими фізичними можливостями</t>
  </si>
  <si>
    <t>Здійснювати діяльність міського територіального центру соціального обслуговування (надання соціальних послуг) згідно з діючим законодавством</t>
  </si>
  <si>
    <t>розрахунок, накладна</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</si>
  <si>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</si>
  <si>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</si>
  <si>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</si>
  <si>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</si>
  <si>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</si>
  <si>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</si>
  <si>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4. Мета та завдання бюджетної програми на 2020 - 2022 роки:</t>
  </si>
  <si>
    <t>1) надходження для виконання бюджетної програми у 2018 - 2020роках:</t>
  </si>
  <si>
    <t>2018 рік (звіт)</t>
  </si>
  <si>
    <t>2019 рік (затверджено)</t>
  </si>
  <si>
    <t>2020 рік (проект)</t>
  </si>
  <si>
    <t>2) надходження для виконання бюджетної програми у 2021 - 2022 роках:</t>
  </si>
  <si>
    <t>2022 рік (прогноз)</t>
  </si>
  <si>
    <t>1) видатки за кодами Економічної класифікації видатків бюджету у 2018 - 2020 роках:</t>
  </si>
  <si>
    <t>2) надання кредитів за кодами Класифікації кредитування бюджету у 2018 - 2020 роках:</t>
  </si>
  <si>
    <t>2020рік (проект)</t>
  </si>
  <si>
    <t>3) видатки за кодами Економічної класифікації видатків бюджету у 2021 - 2022 роках:</t>
  </si>
  <si>
    <t>4) надання кредитів за кодами Класифікації кредитування бюджету у 2021 - 2022 роках:</t>
  </si>
  <si>
    <t>1) витрати за напрямами використання бюджетних коштів у 2018 - 2020 роках:</t>
  </si>
  <si>
    <t>2) витрати за напрямами використання бюджетних коштів у 2021 - 2022 роках:</t>
  </si>
  <si>
    <t>1) результативні показники бюджетної програми у 2018- 2020 роках:</t>
  </si>
  <si>
    <t>2) результативні показники бюджетної програми у 2021_ - 2022 роках:</t>
  </si>
  <si>
    <t>2018 рік (звіт) каса</t>
  </si>
  <si>
    <t>2022 рік</t>
  </si>
  <si>
    <t>1) місцеві/регіональні програми, які виконуються в межах бюджетної програми у 2018 - 2020 роках:</t>
  </si>
  <si>
    <t>2) місцеві/регіональні програми, які виконуються в межах бюджетної програми у 2021 - 2022 роках:</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</si>
  <si>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</si>
  <si>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(код за ЄДРПОУ)</t>
  </si>
  <si>
    <t>(код Типової програми класифікації видатків та кредитування місцвого бюджету)</t>
  </si>
  <si>
    <t>(код Функціонольної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</si>
  <si>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</si>
  <si>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</si>
  <si>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БЮДЖЕТНИЙ ЗАПИТ НА 2020 - 2022 РОКИ індивідуальний (Форма 2020__-2)</t>
  </si>
  <si>
    <t>5.1</t>
  </si>
  <si>
    <t xml:space="preserve">середні видатки на придбання одиниці обладнання </t>
  </si>
  <si>
    <t>економія коштів за рік, що виникла за результатами впровадження в експлуатацію придбанного обладнання</t>
  </si>
  <si>
    <t>14. Бюджетні зобов'язання у 2018 - 2019 роках:</t>
  </si>
  <si>
    <t>1) кредиторська заборгованість місцевого бюджету у 2018 році:</t>
  </si>
  <si>
    <t>3) дебіторська заборгованість у 2018 - 2020 роках:</t>
  </si>
  <si>
    <t>Дебіторська заборгованість на 01.01.2019</t>
  </si>
  <si>
    <t>Очікувана дебіторська заборгованість на 01.01.2020</t>
  </si>
  <si>
    <t>4) аналіз управління бюджетними зобов'язаннями та пропозиції щодо упорядкування бюджетних зобов'язань у 2019 році.</t>
  </si>
  <si>
    <t>15. Підстави та обґрунтування видатків спеціального фонду на 2018 рік та на 2019 - 2020 роки за рахунок надходжень до спеціального фонду, аналіз результатів, досягнутих внаслідок використання коштів спеціального фонду бюджету у 2018 році, та очікувані результати у 2019 році.</t>
  </si>
  <si>
    <t>03194499</t>
  </si>
  <si>
    <t>08</t>
  </si>
  <si>
    <t>081</t>
  </si>
  <si>
    <t>3.                          0813104</t>
  </si>
  <si>
    <t>Оплата інших енергоносіїв та інших комунальних послуг</t>
  </si>
  <si>
    <t>Проєкт Міської програми "Соціальний захист" на 2020-2022 рр.</t>
  </si>
  <si>
    <t>рішення виконавчого комітету Миколаївської миколаївської міської ради від 21.11.2019 №1247</t>
  </si>
  <si>
    <t>2019 рік (план)</t>
  </si>
  <si>
    <t>від 07 серпня 2019 року N 336)</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</si>
  <si>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 Строк реалізації : 2020-2022 рр.</t>
  </si>
  <si>
    <t xml:space="preserve">1. Конституція України від 28.06.1996 №254к/96-ВР.
2. Бюджетний кодекс України від 08.07.2010 №2456-VI.
3.  Закон України  "Про Державний бюджет України на 2020 рік".
4. Закон України "Про соціальні послуги" від 17.01.2019 р. № 2671 -VІІІ
5. Постанова Кабінету Міністрів України від 29.12.2009 р. № 1417 "Деякі питання діяльності територіальних центрів соціального обслуговування (надання соціальних послуг)"
6.Наказ Міністерства фінансів України від 26.08.2014 р.№ 836 "Про деякі питання запровадження програмно-цільового методу складання та виконання місцевих бюджетів" та "Правила складання паспортів бюджетних програм місцевих бюджетів та звітів про їх виконання", зі змінами.
7. Наказ Міністерства соціальної політики України від 14.05.2018р. №688 "Про затвердження Типового переліку бюджетних програм і результативних показників їх виконання для місцевих бюджетів у галузі "Соціальний захист та соціальне забезпечення"
8. Наказ Міністерства фінансів України 17 липня 2015 року N 648 зі змінами
9 Міська програма "Соціальний захист" на 2017-2019 роки, затверджена рішенням Миколаївської міської ради від 23.12.2016 № 13/10, зі змінами.
10.Рішення міської ради від 04.10.06 р. № 6/22 "Про створення Міського територіального центру по соціальному обслуговуванню незахищених верств населення"
11.Рішення Миколаївської міської ради від 29.09.2016  "Про затверждення Положення про міський територіальний центр соціального обслуговування (надання соціальних послуг)" 
11. Рішення міської ради від 21.12.2018 р. № 49/31 "Про бюджет міста Миколаєва на 2019 рік зі змінами
12. Рішення виконавчого комітету Миколаївської міської ради від 21.11.2019р. №1247 "Про попередній розгляд проєкту рішення Миколаївської міської ради "Про затвердження мвської програми "Соціальний захист" на 2020-2022 рр."  </t>
  </si>
  <si>
    <t>1.1.</t>
  </si>
  <si>
    <t>1.2.</t>
  </si>
  <si>
    <t xml:space="preserve"> - здійснювати видатки, пов’язані з наданням соціальних послуг громадянам, які мають рідних, що повинні забезпечувати їм догляд, звільнених від плати за соціальне обслуговування у відділеннях соціальної допомоги вдома міського територіального центру (надання соціальних послуг) відповідно до рішень виконавчого комітету Миколаївської міської ради</t>
  </si>
  <si>
    <t>12. Об'єкти, які виконуються в межах бюджетної програми за рахунок коштів бюджету розвитку у 2018 - 2022 роках:</t>
  </si>
  <si>
    <t>підписка на періодичні видання</t>
  </si>
  <si>
    <t xml:space="preserve">У  2018 році центром використано 23 121 901 грн. за рахунок коштів загального фонду бюджету м.Миколаєва.  Це дало можливість виплатити заробітну плату  276,5 штатним працівникам центру, видатки з нарахуваннями склали 19 910 884грн, крім того центром проведено видатки: на  придбання товарів та послуг - 2 452 439 грн., на придбання медикаментів - 5 937грн, на відрядження та придбання проїздних квитків для соціальних робітників - 107 216грн., на оплату за  енергоносії - 642 469,77 грн.   та ін. видатки.
</t>
  </si>
  <si>
    <t xml:space="preserve">На 2019 рік затверджені видатки у сумі  26 565 700 грн. за рахунок загального фонду бюджету м.Миколаєва.   Заплановані видатки на  оплату праці та нарахування  276,5 одиниць  штатних  працівників  у сумі 23 232 290 грн.,збільшення видатків на заробітну плату проводиться у зв язку із підвищенням мінімальної заробітної плати. Крім того заплановані видатки: на  придбання товарів та послуг планується використати  2 437 302 грн., на придбання медикаментів - 17 065грн., на придбання проїздних квитків соцробітникам -  126 880грн, на оплату  енергоносіїв - 685 641,00 грн. та інш. видатки. Збільшення видатків у 2019 році порівняно із 2018 за окремими видами видатків пов язані із підвищенням вартості товарів та послуг.  
</t>
  </si>
  <si>
    <t>На  2020 рік очікується  3 1670 200  грн  фінансування з загального фонду бюджету м.Миколаєва, з них на оплату праці та нарахування  276,5  штатних одиниць працівників планується використати  коштів у сумі 28 307 167 грн, на  придбання товарів та послуг планується використати  2 285 996 грн., на медикаменти18 004грн., на продукти харчування - 2 008грн., на проїздні квитки соцробітникам - 204 640грн., на оплату  енергоносіїв планується використати 703 386  грн., на  навчання та підвищення кваліфікації - використати   16 800 грн. Збільшення видатків  у 2020 році порівняно з 2019 відбувається у зв язку із підвищенням соціальних стандартів та збільшенням вартості окремик товарів та послуг.</t>
  </si>
  <si>
    <t>На 2021-2022 роки очікується  надходження   із загального фонду бюджету м.Миколаєва у сумі 34 099 654грн та 36 835 155грн відповідно, На оплату праці та нарахування  276,5  штатних одиниць працівників планується використати  у 2021 році  30 548133 грн. та 32 874 921грн. у 2022 році; на  придбання товарів та послуг планується використати  у 2021 році - 2 407 154грн. та у 2022 році - 2 529 919грн., на оплату проїздних квитків у 2021 році - 215 486грн та 226 476грн у 2022році, на оплату  енергоносіїв  757 792 грн. та 803 115грн відповідно, на  навчання та підвищення кваліфікації - використовувати щороку по  9000 грн. У 2021-2022 роках зберігається тенденція підвищення соціальних стандартів, що призведе до збільшення відповідних видатків, крім того, інши видаткі збільшені, але не більше запланованого індексу інфляції , затвердженого урядом.</t>
  </si>
  <si>
    <t>Дебиторська заборгованість станом на 01.01.2019 р. була відсутня, але на кінець року складатиме 17 746грн., у зв язку із проведенням попередньої оплати за періодичні видання.   Поточні забов'язання будуть погашені до кінця року в межах бюджетних призначень.</t>
  </si>
  <si>
    <t>Протягом 2019 року планується отримати від плати за послуги, що надаються міським територіальним центром згідно з його основною діяльністю, 104 174грн., від плати за оренду майна на суму 
7 035 грн.  Кошти плануються використати на оплату праці та нарахування  1,5 штатних одиниць соціальних робітників  у сумі 104 174грн. та оплату інших поточних  видатків ( податки). Крім того кошти, що передаються із загального фодну бюджету до бюджету розвитку (спеціального фонду) у сумі 1 563 291грн. будуть направлені на придбання основних засобів, а саме: автомобілів для перевезення осіб з обмеженими можливостями, ноутбуку, кондиціонеру, системного блоку , багатофункціонального пристрою, лічільнику та ін.</t>
  </si>
  <si>
    <t>В 2020 р. планується отримати від плати за послуги, що надаються міським територіальним центром згідно з його основною діяльністю 137 232 грн., у  2021 році   - 148 211 грн , у 2022 році -  159 623 грн,  а від плати за оренду майна  7 398  грн., 7 790грн.,  8 187 грн відповідно.  Крім того за рахунок коштів, що передаються із загального фонду бюджету до бюджету розвитку (спеціального фонду) планується придбати по одному автомобілю для перевезення осіб з обмеженими можливостями щорічно. Заплановані видатки у сумі 1 500 000грн. на 2020 рік, 1 579 500грн. на 2021 рік та 1 660 055грн.  на 2022 рік відповідно.</t>
  </si>
  <si>
    <t xml:space="preserve"> У 2018 році до спеціального фонду міського територіального центру надійшло 920 292грн., в т.ч. за рахунок: 
- коштів, отриманих як плата за послуги, що надаються бюджетними установами -109 549грн.
- благодійних внесків - 691 195грн.
- коштів, що передаються із загального фонду до бюджету розвитку (спеціального фонду) - 119 548грн.
Кошти були використані центром для організації надання соціальних послуг, а це : виплата заробітної плати з нарахуваннями 1,5 штатним працівникам центру на суму 66 850грн, було отримано матеріалів та обладнання на суму 178 048грн. також центр отримав продуктів харчування на суму 509 657грн, медикаментів на суму 528грн., було проведено розрахунки за послуги у сумі 12 558грн. та податки - 
2 846грн. За кошти, що були передані із загального фонду до бюджету розвитку у сумі 119 548грн центром придбані основні засоби, а саме: кондиціонер, ноутбук, спортивний тринажер, телевизори, пральна машина, мультимедійний проектор масажна подушка та цифрова камера.</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</si>
</sst>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quot;р.&quot;"/>
    <numFmt numFmtId="185" formatCode="0.00000"/>
    <numFmt numFmtId="186" formatCode="0.000000000"/>
    <numFmt numFmtId="187" formatCode="0.00000000"/>
    <numFmt numFmtId="188" formatCode="0.0000000"/>
    <numFmt numFmtId="189" formatCode="0.000000"/>
    <numFmt numFmtId="190" formatCode="0.0000"/>
    <numFmt numFmtId="191" formatCode="0.000"/>
    <numFmt numFmtId="192" formatCode="0.0"/>
    <numFmt numFmtId="193" formatCode="#,##0.00000"/>
    <numFmt numFmtId="194" formatCode="#,##0.000000"/>
    <numFmt numFmtId="195" formatCode="#,##0.0000"/>
    <numFmt numFmtId="196" formatCode="#,##0.000"/>
    <numFmt numFmtId="197" formatCode="#,##0.0"/>
    <numFmt numFmtId="198" formatCode="#,##0&quot;р.&quot;"/>
  </numFmts>
  <fonts count="49">
    <font>
      <sz val="11"/>
      <color theme="1"/>
      <name val="Calibri"/>
      <family val="2"/>
    </font>
    <font>
      <sz val="11"/>
      <color indexed="8"/>
      <name val="Calibri"/>
      <family val="2"/>
    </font>
    <font>
      <sz val="11"/>
      <color indexed="8"/>
      <name val="Times New Roman"/>
      <family val="1"/>
    </font>
    <font>
      <b/>
      <sz val="11"/>
      <color indexed="8"/>
      <name val="Times New Roman"/>
      <family val="1"/>
    </font>
    <font>
      <sz val="8"/>
      <color indexed="8"/>
      <name val="Times New Roman"/>
      <family val="1"/>
    </font>
    <font>
      <sz val="9"/>
      <color indexed="8"/>
      <name val="Times New Roman"/>
      <family val="1"/>
    </font>
    <font>
      <sz val="11"/>
      <name val="Times New Roman"/>
      <family val="1"/>
    </font>
    <font>
      <b/>
      <sz val="8"/>
      <color indexed="8"/>
      <name val="Times New Roman"/>
      <family val="1"/>
    </font>
    <font>
      <sz val="11"/>
      <color indexed="10"/>
      <name val="Times New Roman"/>
      <family val="1"/>
    </font>
    <font>
      <sz val="10"/>
      <name val="Times New Roman"/>
      <family val="1"/>
    </font>
    <font>
      <sz val="10.5"/>
      <color indexed="8"/>
      <name val="Times New Roman"/>
      <family val="1"/>
    </font>
    <font>
      <sz val="10"/>
      <color indexed="8"/>
      <name val="Times New Roman"/>
      <family val="1"/>
    </font>
    <font>
      <sz val="7"/>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9"/>
      <name val="Times New Roman"/>
      <family val="1"/>
    </font>
    <font>
      <b/>
      <sz val="11"/>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0"/>
      <name val="Times New Roman"/>
      <family val="1"/>
    </font>
    <font>
      <b/>
      <sz val="11"/>
      <color theme="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31" borderId="0" applyNumberFormat="0" applyBorder="0" applyAlignment="0" applyProtection="0"/>
  </cellStyleXfs>
  <cellXfs count="120">
    <xf numFmtId="0" fontId="0" fillId="0" borderId="0" xfId="0" applyFont="1" applyAlignment="1">
      <alignment/>
    </xf>
    <xf numFmtId="0" fontId="2" fillId="0" borderId="0" xfId="0" applyFont="1" applyAlignment="1">
      <alignment/>
    </xf>
    <xf numFmtId="0" fontId="2" fillId="0" borderId="0" xfId="0" applyFont="1" applyAlignment="1">
      <alignment horizontal="right" vertical="center"/>
    </xf>
    <xf numFmtId="0" fontId="3"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10" xfId="0" applyFont="1" applyBorder="1" applyAlignment="1">
      <alignment horizontal="center" vertical="center" wrapText="1"/>
    </xf>
    <xf numFmtId="0" fontId="2" fillId="0" borderId="11" xfId="0" applyFont="1" applyBorder="1" applyAlignment="1">
      <alignment/>
    </xf>
    <xf numFmtId="0" fontId="2" fillId="0" borderId="0" xfId="0" applyFont="1" applyAlignment="1">
      <alignment horizontal="left"/>
    </xf>
    <xf numFmtId="49" fontId="2"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0" xfId="0" applyFont="1" applyAlignment="1">
      <alignment/>
    </xf>
    <xf numFmtId="2" fontId="2" fillId="0" borderId="0" xfId="0" applyNumberFormat="1" applyFont="1" applyAlignment="1">
      <alignment/>
    </xf>
    <xf numFmtId="0" fontId="2" fillId="0" borderId="0" xfId="0" applyFont="1" applyBorder="1" applyAlignment="1">
      <alignment/>
    </xf>
    <xf numFmtId="0" fontId="6" fillId="32" borderId="10" xfId="0" applyFont="1" applyFill="1" applyBorder="1" applyAlignment="1">
      <alignment horizontal="center" vertical="center" wrapText="1"/>
    </xf>
    <xf numFmtId="0" fontId="8" fillId="0" borderId="0" xfId="0" applyFont="1" applyAlignment="1">
      <alignment/>
    </xf>
    <xf numFmtId="0" fontId="7" fillId="0" borderId="10" xfId="0" applyFont="1" applyBorder="1" applyAlignment="1">
      <alignment horizontal="left" vertical="center" wrapText="1"/>
    </xf>
    <xf numFmtId="4" fontId="2" fillId="0" borderId="0" xfId="0" applyNumberFormat="1" applyFont="1" applyAlignment="1">
      <alignment/>
    </xf>
    <xf numFmtId="3" fontId="3" fillId="0" borderId="10" xfId="0" applyNumberFormat="1" applyFont="1" applyBorder="1" applyAlignment="1">
      <alignment horizontal="center" vertical="center" wrapText="1"/>
    </xf>
    <xf numFmtId="0" fontId="6" fillId="32" borderId="0" xfId="0" applyFont="1" applyFill="1" applyBorder="1" applyAlignment="1">
      <alignment horizontal="left" vertical="top" wrapText="1"/>
    </xf>
    <xf numFmtId="0" fontId="8" fillId="32" borderId="0" xfId="0" applyFont="1" applyFill="1" applyBorder="1" applyAlignment="1">
      <alignment horizontal="left" vertical="top" wrapText="1"/>
    </xf>
    <xf numFmtId="0" fontId="2" fillId="32" borderId="0" xfId="0" applyFont="1" applyFill="1" applyBorder="1" applyAlignment="1">
      <alignment vertical="top" wrapText="1"/>
    </xf>
    <xf numFmtId="192" fontId="6" fillId="32" borderId="0" xfId="0" applyNumberFormat="1" applyFont="1" applyFill="1" applyBorder="1" applyAlignment="1">
      <alignment horizontal="center" vertical="center"/>
    </xf>
    <xf numFmtId="1" fontId="6" fillId="32" borderId="0" xfId="0" applyNumberFormat="1" applyFont="1" applyFill="1" applyBorder="1" applyAlignment="1">
      <alignment horizontal="center" vertical="center"/>
    </xf>
    <xf numFmtId="2" fontId="6" fillId="32" borderId="0" xfId="0" applyNumberFormat="1" applyFont="1" applyFill="1" applyBorder="1" applyAlignment="1">
      <alignment horizontal="center" vertical="center"/>
    </xf>
    <xf numFmtId="192" fontId="6" fillId="32" borderId="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3" fillId="32" borderId="10" xfId="0" applyNumberFormat="1" applyFont="1" applyFill="1" applyBorder="1" applyAlignment="1">
      <alignment horizontal="center" vertical="center" wrapText="1"/>
    </xf>
    <xf numFmtId="3" fontId="2" fillId="32" borderId="10" xfId="0" applyNumberFormat="1" applyFont="1" applyFill="1" applyBorder="1" applyAlignment="1">
      <alignment horizontal="center" vertical="center" wrapText="1"/>
    </xf>
    <xf numFmtId="3" fontId="2" fillId="32" borderId="10" xfId="0" applyNumberFormat="1" applyFont="1" applyFill="1" applyBorder="1" applyAlignment="1">
      <alignment vertical="center" wrapText="1"/>
    </xf>
    <xf numFmtId="1" fontId="2" fillId="32" borderId="10" xfId="0" applyNumberFormat="1" applyFont="1" applyFill="1" applyBorder="1" applyAlignment="1">
      <alignment horizontal="center" vertical="center" wrapText="1"/>
    </xf>
    <xf numFmtId="0" fontId="8" fillId="32" borderId="0" xfId="0" applyFont="1" applyFill="1" applyAlignment="1">
      <alignment/>
    </xf>
    <xf numFmtId="0" fontId="3" fillId="32" borderId="0" xfId="0" applyFont="1" applyFill="1" applyAlignment="1">
      <alignment/>
    </xf>
    <xf numFmtId="0" fontId="3" fillId="32" borderId="10" xfId="0" applyFont="1" applyFill="1" applyBorder="1" applyAlignment="1">
      <alignment vertical="center" wrapText="1"/>
    </xf>
    <xf numFmtId="0" fontId="2" fillId="32" borderId="10" xfId="0"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2" fillId="32" borderId="10" xfId="0" applyFont="1" applyFill="1" applyBorder="1" applyAlignment="1">
      <alignment vertical="center" wrapText="1"/>
    </xf>
    <xf numFmtId="0" fontId="2" fillId="32" borderId="10" xfId="0" applyFont="1" applyFill="1" applyBorder="1" applyAlignment="1">
      <alignment horizontal="left" vertical="center" wrapText="1"/>
    </xf>
    <xf numFmtId="191" fontId="2" fillId="32" borderId="10" xfId="0" applyNumberFormat="1" applyFont="1" applyFill="1" applyBorder="1" applyAlignment="1">
      <alignment horizontal="center" vertical="center" wrapText="1"/>
    </xf>
    <xf numFmtId="2" fontId="2" fillId="32" borderId="10" xfId="0" applyNumberFormat="1" applyFont="1" applyFill="1" applyBorder="1" applyAlignment="1">
      <alignment vertical="center" wrapText="1"/>
    </xf>
    <xf numFmtId="1" fontId="6" fillId="32" borderId="10" xfId="0" applyNumberFormat="1" applyFont="1" applyFill="1" applyBorder="1" applyAlignment="1">
      <alignment horizontal="center" vertical="center" wrapText="1"/>
    </xf>
    <xf numFmtId="0" fontId="2" fillId="32" borderId="0" xfId="0" applyFont="1" applyFill="1" applyAlignment="1">
      <alignment/>
    </xf>
    <xf numFmtId="1" fontId="3"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wrapText="1"/>
    </xf>
    <xf numFmtId="0" fontId="3" fillId="0" borderId="0" xfId="0" applyFont="1" applyBorder="1" applyAlignment="1">
      <alignment wrapText="1"/>
    </xf>
    <xf numFmtId="0" fontId="4" fillId="0" borderId="0" xfId="0" applyFont="1" applyBorder="1" applyAlignment="1">
      <alignment vertical="top" wrapText="1"/>
    </xf>
    <xf numFmtId="0" fontId="5" fillId="0" borderId="0" xfId="0" applyFont="1" applyAlignment="1">
      <alignment vertical="top" wrapText="1"/>
    </xf>
    <xf numFmtId="2" fontId="2" fillId="32" borderId="12"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2" fillId="33" borderId="0" xfId="0" applyFont="1" applyFill="1" applyAlignment="1">
      <alignment/>
    </xf>
    <xf numFmtId="3" fontId="6" fillId="0" borderId="10"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6" fillId="32" borderId="10" xfId="0" applyNumberFormat="1" applyFont="1" applyFill="1" applyBorder="1" applyAlignment="1">
      <alignment horizontal="center" vertical="center" wrapText="1"/>
    </xf>
    <xf numFmtId="2" fontId="2" fillId="32" borderId="0" xfId="0" applyNumberFormat="1" applyFont="1" applyFill="1" applyAlignment="1">
      <alignment horizontal="center"/>
    </xf>
    <xf numFmtId="3" fontId="2" fillId="0" borderId="0" xfId="0" applyNumberFormat="1" applyFont="1" applyAlignment="1">
      <alignment/>
    </xf>
    <xf numFmtId="0" fontId="2" fillId="0" borderId="10" xfId="0"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wrapText="1"/>
    </xf>
    <xf numFmtId="0" fontId="2" fillId="32" borderId="0" xfId="0" applyFont="1" applyFill="1" applyAlignment="1">
      <alignment vertical="center" wrapText="1"/>
    </xf>
    <xf numFmtId="0" fontId="6" fillId="0"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0" fontId="6" fillId="32" borderId="0" xfId="0" applyFont="1" applyFill="1" applyAlignment="1">
      <alignment/>
    </xf>
    <xf numFmtId="3" fontId="2" fillId="0" borderId="0" xfId="0" applyNumberFormat="1" applyFont="1" applyAlignment="1">
      <alignment horizontal="center"/>
    </xf>
    <xf numFmtId="0" fontId="2" fillId="32" borderId="0" xfId="0" applyFont="1" applyFill="1" applyAlignment="1">
      <alignment horizontal="left" vertical="center" wrapText="1"/>
    </xf>
    <xf numFmtId="0" fontId="9" fillId="32" borderId="10" xfId="0" applyNumberFormat="1" applyFont="1" applyFill="1" applyBorder="1" applyAlignment="1">
      <alignment horizontal="left" vertical="top" wrapText="1"/>
    </xf>
    <xf numFmtId="2" fontId="10" fillId="0" borderId="0" xfId="0" applyNumberFormat="1" applyFont="1" applyFill="1" applyAlignment="1">
      <alignment wrapText="1"/>
    </xf>
    <xf numFmtId="0" fontId="11" fillId="0" borderId="10" xfId="0" applyFont="1" applyBorder="1" applyAlignment="1">
      <alignment horizontal="center" vertical="center" wrapText="1"/>
    </xf>
    <xf numFmtId="0" fontId="11" fillId="32" borderId="10" xfId="0" applyFont="1" applyFill="1" applyBorder="1" applyAlignment="1">
      <alignment horizontal="center" vertical="center" wrapText="1"/>
    </xf>
    <xf numFmtId="0" fontId="12" fillId="0" borderId="10" xfId="0" applyFont="1" applyBorder="1" applyAlignment="1">
      <alignment horizontal="center" vertical="center" wrapText="1"/>
    </xf>
    <xf numFmtId="0" fontId="2" fillId="0" borderId="0" xfId="0" applyFont="1" applyAlignment="1">
      <alignment horizontal="left" vertical="center" wrapText="1"/>
    </xf>
    <xf numFmtId="0" fontId="6" fillId="32" borderId="0" xfId="0" applyFont="1" applyFill="1" applyBorder="1" applyAlignment="1">
      <alignment horizontal="left" vertical="top" wrapText="1"/>
    </xf>
    <xf numFmtId="0" fontId="3" fillId="0" borderId="11" xfId="0" applyFont="1" applyBorder="1" applyAlignment="1">
      <alignment horizontal="center"/>
    </xf>
    <xf numFmtId="0" fontId="3" fillId="0" borderId="0" xfId="0" applyFont="1" applyAlignment="1">
      <alignment horizontal="left" vertical="center" wrapText="1"/>
    </xf>
    <xf numFmtId="0" fontId="2" fillId="0" borderId="0" xfId="0" applyFont="1" applyBorder="1" applyAlignment="1">
      <alignment horizontal="center" vertical="center" wrapText="1"/>
    </xf>
    <xf numFmtId="0" fontId="8" fillId="32" borderId="0" xfId="0" applyFont="1" applyFill="1" applyBorder="1" applyAlignment="1">
      <alignment horizontal="left" vertical="top"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0" xfId="0" applyFont="1" applyAlignment="1">
      <alignment horizontal="left" vertical="top" wrapText="1"/>
    </xf>
    <xf numFmtId="0" fontId="3" fillId="0" borderId="0" xfId="0" applyFont="1" applyAlignment="1">
      <alignment vertical="center" wrapText="1"/>
    </xf>
    <xf numFmtId="0" fontId="2" fillId="32" borderId="10" xfId="0" applyFont="1" applyFill="1" applyBorder="1" applyAlignment="1">
      <alignment horizontal="center" vertical="center" wrapText="1"/>
    </xf>
    <xf numFmtId="0" fontId="3" fillId="32" borderId="0" xfId="0" applyFont="1" applyFill="1" applyAlignment="1">
      <alignment horizontal="left" vertical="center" wrapText="1"/>
    </xf>
    <xf numFmtId="0" fontId="2" fillId="32" borderId="0" xfId="0" applyFont="1" applyFill="1" applyAlignment="1">
      <alignment horizontal="lef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6" fillId="32" borderId="10" xfId="0" applyFont="1" applyFill="1" applyBorder="1" applyAlignment="1">
      <alignment horizontal="center" vertical="center" wrapText="1"/>
    </xf>
    <xf numFmtId="0" fontId="3" fillId="33" borderId="16"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2" borderId="10" xfId="0" applyFont="1" applyFill="1" applyBorder="1" applyAlignment="1">
      <alignment horizontal="center" vertical="center" wrapText="1"/>
    </xf>
    <xf numFmtId="0" fontId="3" fillId="0" borderId="0" xfId="0" applyFont="1" applyAlignment="1">
      <alignment horizontal="center" vertical="center"/>
    </xf>
    <xf numFmtId="0" fontId="3" fillId="0" borderId="11" xfId="0" applyFont="1" applyBorder="1" applyAlignment="1">
      <alignment horizontal="left" vertical="center" wrapText="1"/>
    </xf>
    <xf numFmtId="49" fontId="3" fillId="0" borderId="11" xfId="0" applyNumberFormat="1" applyFont="1" applyBorder="1" applyAlignment="1">
      <alignment horizontal="center" vertical="center" wrapText="1"/>
    </xf>
    <xf numFmtId="0" fontId="2" fillId="0" borderId="0" xfId="0" applyFont="1" applyAlignment="1">
      <alignment/>
    </xf>
    <xf numFmtId="0" fontId="2" fillId="0" borderId="0" xfId="0" applyFont="1" applyAlignment="1">
      <alignment vertical="center" wrapText="1"/>
    </xf>
    <xf numFmtId="0" fontId="3" fillId="0" borderId="0" xfId="0" applyFont="1" applyAlignment="1">
      <alignment horizontal="center" vertical="center" wrapText="1"/>
    </xf>
    <xf numFmtId="0" fontId="4" fillId="0" borderId="13" xfId="0" applyFont="1" applyBorder="1" applyAlignment="1">
      <alignment horizontal="center" vertical="top" wrapText="1"/>
    </xf>
    <xf numFmtId="0" fontId="5" fillId="0" borderId="0" xfId="0" applyFont="1" applyAlignment="1">
      <alignment horizontal="center" vertical="top" wrapText="1"/>
    </xf>
    <xf numFmtId="0" fontId="2" fillId="0" borderId="0" xfId="0" applyFont="1" applyAlignment="1">
      <alignment horizontal="center" vertical="center" wrapText="1"/>
    </xf>
    <xf numFmtId="0" fontId="3" fillId="0" borderId="11" xfId="0" applyFont="1" applyBorder="1" applyAlignment="1">
      <alignment horizontal="left" vertical="top" wrapText="1"/>
    </xf>
    <xf numFmtId="0" fontId="4" fillId="0" borderId="0" xfId="0" applyFont="1" applyAlignment="1">
      <alignment horizontal="center" vertical="top" wrapText="1"/>
    </xf>
    <xf numFmtId="0" fontId="3" fillId="0" borderId="11" xfId="0" applyFont="1" applyBorder="1" applyAlignment="1">
      <alignment horizontal="center" vertical="center" wrapText="1"/>
    </xf>
    <xf numFmtId="0" fontId="4" fillId="0" borderId="0" xfId="0" applyFont="1" applyBorder="1" applyAlignment="1">
      <alignment horizontal="center" vertical="top" wrapText="1"/>
    </xf>
    <xf numFmtId="0" fontId="4" fillId="0" borderId="0" xfId="0" applyFont="1" applyAlignment="1">
      <alignment horizontal="left" vertical="top" wrapText="1"/>
    </xf>
    <xf numFmtId="0" fontId="3" fillId="0" borderId="0" xfId="0" applyFont="1" applyAlignment="1">
      <alignment horizontal="left" wrapText="1"/>
    </xf>
    <xf numFmtId="0" fontId="3" fillId="0" borderId="11" xfId="0" applyFont="1" applyBorder="1" applyAlignment="1">
      <alignment horizontal="center" wrapText="1"/>
    </xf>
    <xf numFmtId="0" fontId="2" fillId="0" borderId="0" xfId="0" applyFont="1" applyAlignment="1">
      <alignment horizontal="center" wrapText="1"/>
    </xf>
    <xf numFmtId="49" fontId="47" fillId="0" borderId="10" xfId="0" applyNumberFormat="1" applyFont="1" applyBorder="1" applyAlignment="1">
      <alignment horizontal="center" vertical="center" wrapText="1"/>
    </xf>
    <xf numFmtId="49" fontId="47" fillId="32" borderId="10" xfId="0" applyNumberFormat="1" applyFont="1" applyFill="1" applyBorder="1" applyAlignment="1">
      <alignment horizontal="left" vertical="top" wrapText="1"/>
    </xf>
    <xf numFmtId="3" fontId="47" fillId="32" borderId="10" xfId="0" applyNumberFormat="1" applyFont="1" applyFill="1" applyBorder="1" applyAlignment="1">
      <alignment horizontal="center" vertical="center" wrapText="1"/>
    </xf>
    <xf numFmtId="3" fontId="48" fillId="32"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95"/>
  <sheetViews>
    <sheetView tabSelected="1" view="pageBreakPreview" zoomScaleSheetLayoutView="100" zoomScalePageLayoutView="0" workbookViewId="0" topLeftCell="A354">
      <selection activeCell="P395" sqref="P395"/>
    </sheetView>
  </sheetViews>
  <sheetFormatPr defaultColWidth="9.140625" defaultRowHeight="15"/>
  <cols>
    <col min="1" max="1" width="11.7109375" style="1" customWidth="1"/>
    <col min="2" max="2" width="40.7109375" style="1" customWidth="1"/>
    <col min="3" max="3" width="16.00390625" style="1" customWidth="1"/>
    <col min="4" max="4" width="13.8515625" style="1" customWidth="1"/>
    <col min="5" max="5" width="12.7109375" style="1" customWidth="1"/>
    <col min="6" max="6" width="13.8515625" style="1" customWidth="1"/>
    <col min="7" max="7" width="12.8515625" style="1" customWidth="1"/>
    <col min="8" max="8" width="14.57421875" style="1" customWidth="1"/>
    <col min="9" max="9" width="14.140625" style="1" customWidth="1"/>
    <col min="10" max="10" width="16.421875" style="1" customWidth="1"/>
    <col min="11" max="11" width="15.28125" style="1" customWidth="1"/>
    <col min="12" max="12" width="15.7109375" style="1" customWidth="1"/>
    <col min="13" max="13" width="14.00390625" style="1" customWidth="1"/>
    <col min="14" max="14" width="13.57421875" style="1" customWidth="1"/>
    <col min="15" max="15" width="9.140625" style="1" customWidth="1"/>
    <col min="16" max="16" width="0.13671875" style="1" customWidth="1"/>
    <col min="17" max="17" width="2.421875" style="1" hidden="1" customWidth="1"/>
    <col min="18" max="19" width="9.140625" style="1" hidden="1" customWidth="1"/>
    <col min="20" max="16384" width="9.140625" style="1" customWidth="1"/>
  </cols>
  <sheetData>
    <row r="1" ht="37.5" customHeight="1">
      <c r="P1" s="2" t="s">
        <v>0</v>
      </c>
    </row>
    <row r="2" ht="15">
      <c r="P2" s="2" t="s">
        <v>1</v>
      </c>
    </row>
    <row r="3" ht="15">
      <c r="P3" s="2" t="s">
        <v>2</v>
      </c>
    </row>
    <row r="4" ht="27" customHeight="1">
      <c r="P4" s="2" t="s">
        <v>3</v>
      </c>
    </row>
    <row r="5" ht="21" customHeight="1">
      <c r="P5" s="2" t="s">
        <v>234</v>
      </c>
    </row>
    <row r="6" spans="1:16" ht="15">
      <c r="A6" s="99" t="s">
        <v>215</v>
      </c>
      <c r="B6" s="99"/>
      <c r="C6" s="99"/>
      <c r="D6" s="99"/>
      <c r="E6" s="99"/>
      <c r="F6" s="99"/>
      <c r="G6" s="99"/>
      <c r="H6" s="99"/>
      <c r="I6" s="99"/>
      <c r="J6" s="99"/>
      <c r="K6" s="99"/>
      <c r="L6" s="99"/>
      <c r="M6" s="99"/>
      <c r="N6" s="99"/>
      <c r="O6" s="99"/>
      <c r="P6" s="99"/>
    </row>
    <row r="7" spans="1:19" ht="32.25" customHeight="1">
      <c r="A7" s="100" t="s">
        <v>76</v>
      </c>
      <c r="B7" s="100"/>
      <c r="C7" s="100"/>
      <c r="D7" s="100"/>
      <c r="E7" s="100"/>
      <c r="F7" s="100"/>
      <c r="G7" s="100"/>
      <c r="H7" s="50"/>
      <c r="I7" s="50"/>
      <c r="J7" s="101" t="s">
        <v>227</v>
      </c>
      <c r="K7" s="101"/>
      <c r="L7" s="101"/>
      <c r="M7" s="50"/>
      <c r="N7" s="101" t="s">
        <v>226</v>
      </c>
      <c r="O7" s="101"/>
      <c r="P7" s="101"/>
      <c r="R7" s="104"/>
      <c r="S7" s="104"/>
    </row>
    <row r="8" spans="1:19" ht="48" customHeight="1">
      <c r="A8" s="105" t="s">
        <v>4</v>
      </c>
      <c r="B8" s="105"/>
      <c r="C8" s="105"/>
      <c r="D8" s="105"/>
      <c r="E8" s="105"/>
      <c r="F8" s="105"/>
      <c r="G8" s="105"/>
      <c r="H8" s="51"/>
      <c r="I8" s="51"/>
      <c r="J8" s="106" t="s">
        <v>5</v>
      </c>
      <c r="K8" s="106"/>
      <c r="L8" s="106"/>
      <c r="M8" s="51"/>
      <c r="N8" s="106" t="s">
        <v>210</v>
      </c>
      <c r="O8" s="106"/>
      <c r="P8" s="106"/>
      <c r="R8" s="106"/>
      <c r="S8" s="106"/>
    </row>
    <row r="9" spans="1:16" ht="43.5" customHeight="1">
      <c r="A9" s="108" t="s">
        <v>77</v>
      </c>
      <c r="B9" s="108"/>
      <c r="C9" s="108"/>
      <c r="D9" s="108"/>
      <c r="E9" s="108"/>
      <c r="F9" s="108"/>
      <c r="G9" s="108"/>
      <c r="H9" s="52"/>
      <c r="I9" s="52"/>
      <c r="J9" s="101" t="s">
        <v>228</v>
      </c>
      <c r="K9" s="101"/>
      <c r="L9" s="101"/>
      <c r="M9" s="52"/>
      <c r="N9" s="101" t="s">
        <v>226</v>
      </c>
      <c r="O9" s="101"/>
      <c r="P9" s="101"/>
    </row>
    <row r="10" spans="1:16" ht="45.75" customHeight="1">
      <c r="A10" s="105" t="s">
        <v>6</v>
      </c>
      <c r="B10" s="105"/>
      <c r="C10" s="105"/>
      <c r="D10" s="105"/>
      <c r="E10" s="105"/>
      <c r="F10" s="105"/>
      <c r="G10" s="105"/>
      <c r="H10" s="51"/>
      <c r="I10" s="51"/>
      <c r="J10" s="109" t="s">
        <v>7</v>
      </c>
      <c r="K10" s="109"/>
      <c r="L10" s="109"/>
      <c r="M10" s="51"/>
      <c r="N10" s="106" t="s">
        <v>210</v>
      </c>
      <c r="O10" s="106"/>
      <c r="P10" s="106"/>
    </row>
    <row r="11" spans="1:16" ht="27" customHeight="1">
      <c r="A11" s="113" t="s">
        <v>229</v>
      </c>
      <c r="B11" s="113"/>
      <c r="C11" s="53"/>
      <c r="D11" s="114">
        <v>3104</v>
      </c>
      <c r="E11" s="114"/>
      <c r="F11" s="54"/>
      <c r="G11" s="114">
        <v>1020</v>
      </c>
      <c r="H11" s="114"/>
      <c r="I11" s="53"/>
      <c r="J11" s="114" t="s">
        <v>85</v>
      </c>
      <c r="K11" s="114"/>
      <c r="L11" s="114"/>
      <c r="M11" s="5"/>
      <c r="N11" s="110">
        <v>14201100000</v>
      </c>
      <c r="O11" s="110"/>
      <c r="P11" s="110"/>
    </row>
    <row r="12" spans="1:16" ht="63" customHeight="1">
      <c r="A12" s="112" t="s">
        <v>8</v>
      </c>
      <c r="B12" s="112"/>
      <c r="C12" s="51"/>
      <c r="D12" s="109" t="s">
        <v>211</v>
      </c>
      <c r="E12" s="109"/>
      <c r="F12" s="55"/>
      <c r="G12" s="111" t="s">
        <v>212</v>
      </c>
      <c r="H12" s="111"/>
      <c r="I12" s="51"/>
      <c r="J12" s="109" t="s">
        <v>213</v>
      </c>
      <c r="K12" s="109"/>
      <c r="L12" s="109"/>
      <c r="M12" s="56"/>
      <c r="N12" s="106" t="s">
        <v>214</v>
      </c>
      <c r="O12" s="106"/>
      <c r="P12" s="106"/>
    </row>
    <row r="13" spans="1:16" ht="15">
      <c r="A13" s="107"/>
      <c r="B13" s="107"/>
      <c r="C13" s="107"/>
      <c r="D13" s="107"/>
      <c r="E13" s="107"/>
      <c r="F13" s="107"/>
      <c r="G13" s="107"/>
      <c r="H13" s="107"/>
      <c r="I13" s="107"/>
      <c r="J13" s="107"/>
      <c r="K13" s="107"/>
      <c r="L13" s="107"/>
      <c r="M13" s="107"/>
      <c r="N13" s="107"/>
      <c r="O13" s="107"/>
      <c r="P13" s="107"/>
    </row>
    <row r="14" spans="1:16" ht="41.25" customHeight="1">
      <c r="A14" s="88" t="s">
        <v>189</v>
      </c>
      <c r="B14" s="88"/>
      <c r="C14" s="88"/>
      <c r="D14" s="88"/>
      <c r="E14" s="88"/>
      <c r="F14" s="88"/>
      <c r="G14" s="88"/>
      <c r="H14" s="88"/>
      <c r="I14" s="88"/>
      <c r="J14" s="88"/>
      <c r="K14" s="88"/>
      <c r="L14" s="88"/>
      <c r="M14" s="88"/>
      <c r="N14" s="88"/>
      <c r="O14" s="88"/>
      <c r="P14" s="88"/>
    </row>
    <row r="15" spans="1:16" ht="34.5" customHeight="1">
      <c r="A15" s="88" t="s">
        <v>183</v>
      </c>
      <c r="B15" s="88"/>
      <c r="C15" s="88"/>
      <c r="D15" s="88"/>
      <c r="E15" s="88"/>
      <c r="F15" s="88"/>
      <c r="G15" s="88"/>
      <c r="H15" s="88"/>
      <c r="I15" s="88"/>
      <c r="J15" s="88"/>
      <c r="K15" s="88"/>
      <c r="L15" s="88"/>
      <c r="M15" s="88"/>
      <c r="N15" s="88"/>
      <c r="O15" s="88"/>
      <c r="P15" s="88"/>
    </row>
    <row r="16" spans="1:16" ht="36" customHeight="1">
      <c r="A16" s="82" t="s">
        <v>235</v>
      </c>
      <c r="B16" s="82"/>
      <c r="C16" s="82"/>
      <c r="D16" s="82"/>
      <c r="E16" s="82"/>
      <c r="F16" s="82"/>
      <c r="G16" s="82"/>
      <c r="H16" s="82"/>
      <c r="I16" s="82"/>
      <c r="J16" s="82"/>
      <c r="K16" s="82"/>
      <c r="L16" s="82"/>
      <c r="M16" s="82"/>
      <c r="N16" s="82"/>
      <c r="O16" s="82"/>
      <c r="P16" s="82"/>
    </row>
    <row r="17" spans="1:16" ht="22.5" customHeight="1">
      <c r="A17" s="88" t="s">
        <v>184</v>
      </c>
      <c r="B17" s="88"/>
      <c r="C17" s="88"/>
      <c r="D17" s="88"/>
      <c r="E17" s="88"/>
      <c r="F17" s="88"/>
      <c r="G17" s="88"/>
      <c r="H17" s="88"/>
      <c r="I17" s="88"/>
      <c r="J17" s="88"/>
      <c r="K17" s="88"/>
      <c r="L17" s="88"/>
      <c r="M17" s="88"/>
      <c r="N17" s="88"/>
      <c r="O17" s="88"/>
      <c r="P17" s="88"/>
    </row>
    <row r="18" spans="1:16" ht="30.75" customHeight="1">
      <c r="A18" s="82" t="s">
        <v>78</v>
      </c>
      <c r="B18" s="82"/>
      <c r="C18" s="82"/>
      <c r="D18" s="82"/>
      <c r="E18" s="82"/>
      <c r="F18" s="82"/>
      <c r="G18" s="82"/>
      <c r="H18" s="82"/>
      <c r="I18" s="82"/>
      <c r="J18" s="82"/>
      <c r="K18" s="82"/>
      <c r="L18" s="82"/>
      <c r="M18" s="82"/>
      <c r="N18" s="82"/>
      <c r="O18" s="82"/>
      <c r="P18" s="82"/>
    </row>
    <row r="19" spans="1:16" ht="20.25" customHeight="1">
      <c r="A19" s="88" t="s">
        <v>185</v>
      </c>
      <c r="B19" s="88"/>
      <c r="C19" s="88"/>
      <c r="D19" s="88"/>
      <c r="E19" s="88"/>
      <c r="F19" s="88"/>
      <c r="G19" s="88"/>
      <c r="H19" s="88"/>
      <c r="I19" s="88"/>
      <c r="J19" s="88"/>
      <c r="K19" s="88"/>
      <c r="L19" s="88"/>
      <c r="M19" s="88"/>
      <c r="N19" s="88"/>
      <c r="O19" s="88"/>
      <c r="P19" s="88"/>
    </row>
    <row r="20" spans="1:16" ht="228" customHeight="1">
      <c r="A20" s="90" t="s">
        <v>236</v>
      </c>
      <c r="B20" s="90"/>
      <c r="C20" s="90"/>
      <c r="D20" s="90"/>
      <c r="E20" s="90"/>
      <c r="F20" s="90"/>
      <c r="G20" s="90"/>
      <c r="H20" s="90"/>
      <c r="I20" s="90"/>
      <c r="J20" s="90"/>
      <c r="K20" s="90"/>
      <c r="L20" s="90"/>
      <c r="M20" s="90"/>
      <c r="N20" s="90"/>
      <c r="O20" s="90"/>
      <c r="P20" s="90"/>
    </row>
    <row r="21" spans="1:16" ht="7.5" customHeight="1">
      <c r="A21" s="82"/>
      <c r="B21" s="82"/>
      <c r="C21" s="82"/>
      <c r="D21" s="82"/>
      <c r="E21" s="82"/>
      <c r="F21" s="82"/>
      <c r="G21" s="82"/>
      <c r="H21" s="82"/>
      <c r="I21" s="82"/>
      <c r="J21" s="82"/>
      <c r="K21" s="82"/>
      <c r="L21" s="3"/>
      <c r="M21" s="3"/>
      <c r="N21" s="3"/>
      <c r="O21" s="3"/>
      <c r="P21" s="3"/>
    </row>
    <row r="22" spans="1:16" ht="18.75" customHeight="1">
      <c r="A22" s="82"/>
      <c r="B22" s="82"/>
      <c r="C22" s="82"/>
      <c r="D22" s="82"/>
      <c r="E22" s="82"/>
      <c r="F22" s="82"/>
      <c r="G22" s="82"/>
      <c r="H22" s="82"/>
      <c r="I22" s="82"/>
      <c r="J22" s="82"/>
      <c r="K22" s="82"/>
      <c r="L22" s="82"/>
      <c r="M22" s="82"/>
      <c r="N22" s="82"/>
      <c r="O22" s="82"/>
      <c r="P22" s="82"/>
    </row>
    <row r="23" spans="1:16" ht="32.25" customHeight="1">
      <c r="A23" s="88" t="s">
        <v>186</v>
      </c>
      <c r="B23" s="88"/>
      <c r="C23" s="88"/>
      <c r="D23" s="88"/>
      <c r="E23" s="88"/>
      <c r="F23" s="88"/>
      <c r="G23" s="88"/>
      <c r="H23" s="88"/>
      <c r="I23" s="88"/>
      <c r="J23" s="88"/>
      <c r="K23" s="88"/>
      <c r="L23" s="88"/>
      <c r="M23" s="88"/>
      <c r="N23" s="88"/>
      <c r="O23" s="88"/>
      <c r="P23" s="88"/>
    </row>
    <row r="24" spans="1:16" ht="15">
      <c r="A24" s="88" t="s">
        <v>190</v>
      </c>
      <c r="B24" s="88"/>
      <c r="C24" s="88"/>
      <c r="D24" s="88"/>
      <c r="E24" s="88"/>
      <c r="F24" s="88"/>
      <c r="G24" s="88"/>
      <c r="H24" s="88"/>
      <c r="I24" s="88"/>
      <c r="J24" s="88"/>
      <c r="K24" s="88"/>
      <c r="L24" s="88"/>
      <c r="M24" s="88"/>
      <c r="N24" s="88"/>
      <c r="O24" s="88"/>
      <c r="P24" s="88"/>
    </row>
    <row r="25" spans="1:2" ht="15">
      <c r="A25" s="103" t="s">
        <v>9</v>
      </c>
      <c r="B25" s="103"/>
    </row>
    <row r="26" ht="26.25" customHeight="1"/>
    <row r="27" spans="1:14" ht="27.75" customHeight="1">
      <c r="A27" s="86" t="s">
        <v>10</v>
      </c>
      <c r="B27" s="86" t="s">
        <v>11</v>
      </c>
      <c r="C27" s="86" t="s">
        <v>191</v>
      </c>
      <c r="D27" s="86"/>
      <c r="E27" s="86"/>
      <c r="F27" s="86"/>
      <c r="G27" s="86" t="s">
        <v>192</v>
      </c>
      <c r="H27" s="86"/>
      <c r="I27" s="86"/>
      <c r="J27" s="86"/>
      <c r="K27" s="89" t="s">
        <v>193</v>
      </c>
      <c r="L27" s="89"/>
      <c r="M27" s="89"/>
      <c r="N27" s="89"/>
    </row>
    <row r="28" spans="1:14" ht="59.25" customHeight="1">
      <c r="A28" s="86"/>
      <c r="B28" s="86"/>
      <c r="C28" s="7" t="s">
        <v>12</v>
      </c>
      <c r="D28" s="7" t="s">
        <v>13</v>
      </c>
      <c r="E28" s="7" t="s">
        <v>14</v>
      </c>
      <c r="F28" s="7" t="s">
        <v>60</v>
      </c>
      <c r="G28" s="7" t="s">
        <v>12</v>
      </c>
      <c r="H28" s="7" t="s">
        <v>13</v>
      </c>
      <c r="I28" s="7" t="s">
        <v>14</v>
      </c>
      <c r="J28" s="7" t="s">
        <v>58</v>
      </c>
      <c r="K28" s="7" t="s">
        <v>12</v>
      </c>
      <c r="L28" s="7" t="s">
        <v>13</v>
      </c>
      <c r="M28" s="7" t="s">
        <v>14</v>
      </c>
      <c r="N28" s="7" t="s">
        <v>59</v>
      </c>
    </row>
    <row r="29" spans="1:14" ht="15">
      <c r="A29" s="7">
        <v>1</v>
      </c>
      <c r="B29" s="7">
        <v>2</v>
      </c>
      <c r="C29" s="7">
        <v>3</v>
      </c>
      <c r="D29" s="7">
        <v>4</v>
      </c>
      <c r="E29" s="7">
        <v>5</v>
      </c>
      <c r="F29" s="7">
        <v>6</v>
      </c>
      <c r="G29" s="7">
        <v>7</v>
      </c>
      <c r="H29" s="7">
        <v>8</v>
      </c>
      <c r="I29" s="7">
        <v>9</v>
      </c>
      <c r="J29" s="7">
        <v>10</v>
      </c>
      <c r="K29" s="7">
        <v>11</v>
      </c>
      <c r="L29" s="7">
        <v>12</v>
      </c>
      <c r="M29" s="7">
        <v>13</v>
      </c>
      <c r="N29" s="7">
        <v>14</v>
      </c>
    </row>
    <row r="30" spans="1:14" ht="30">
      <c r="A30" s="12" t="s">
        <v>15</v>
      </c>
      <c r="B30" s="8" t="s">
        <v>16</v>
      </c>
      <c r="C30" s="32">
        <v>23121901</v>
      </c>
      <c r="D30" s="34" t="s">
        <v>17</v>
      </c>
      <c r="E30" s="34" t="s">
        <v>17</v>
      </c>
      <c r="F30" s="33">
        <f>C30</f>
        <v>23121901</v>
      </c>
      <c r="G30" s="34">
        <v>26565700</v>
      </c>
      <c r="H30" s="34" t="s">
        <v>17</v>
      </c>
      <c r="I30" s="34" t="s">
        <v>17</v>
      </c>
      <c r="J30" s="33">
        <f>G30</f>
        <v>26565700</v>
      </c>
      <c r="K30" s="61">
        <v>31670200</v>
      </c>
      <c r="L30" s="61" t="s">
        <v>17</v>
      </c>
      <c r="M30" s="34" t="s">
        <v>17</v>
      </c>
      <c r="N30" s="33">
        <f>K30</f>
        <v>31670200</v>
      </c>
    </row>
    <row r="31" spans="1:14" ht="45">
      <c r="A31" s="12" t="s">
        <v>87</v>
      </c>
      <c r="B31" s="8" t="s">
        <v>86</v>
      </c>
      <c r="C31" s="32"/>
      <c r="D31" s="60">
        <v>95443.51</v>
      </c>
      <c r="E31" s="34" t="s">
        <v>15</v>
      </c>
      <c r="F31" s="33">
        <f aca="true" t="shared" si="0" ref="F31:F37">D31</f>
        <v>95443.51</v>
      </c>
      <c r="G31" s="34"/>
      <c r="H31" s="34">
        <v>104174</v>
      </c>
      <c r="I31" s="34" t="s">
        <v>15</v>
      </c>
      <c r="J31" s="33">
        <f aca="true" t="shared" si="1" ref="J31:J37">H31</f>
        <v>104174</v>
      </c>
      <c r="K31" s="61" t="s">
        <v>17</v>
      </c>
      <c r="L31" s="60">
        <v>137232</v>
      </c>
      <c r="M31" s="34" t="s">
        <v>15</v>
      </c>
      <c r="N31" s="33">
        <f aca="true" t="shared" si="2" ref="N31:N37">L31</f>
        <v>137232</v>
      </c>
    </row>
    <row r="32" spans="1:14" ht="30">
      <c r="A32" s="12" t="s">
        <v>88</v>
      </c>
      <c r="B32" s="8" t="s">
        <v>95</v>
      </c>
      <c r="C32" s="32"/>
      <c r="D32" s="60">
        <v>6988</v>
      </c>
      <c r="E32" s="34"/>
      <c r="F32" s="33">
        <f t="shared" si="0"/>
        <v>6988</v>
      </c>
      <c r="G32" s="34"/>
      <c r="H32" s="34">
        <v>7035</v>
      </c>
      <c r="I32" s="34"/>
      <c r="J32" s="33">
        <f t="shared" si="1"/>
        <v>7035</v>
      </c>
      <c r="K32" s="61"/>
      <c r="L32" s="60">
        <v>7398</v>
      </c>
      <c r="M32" s="34"/>
      <c r="N32" s="33">
        <f t="shared" si="2"/>
        <v>7398</v>
      </c>
    </row>
    <row r="33" spans="1:14" ht="45">
      <c r="A33" s="12" t="s">
        <v>93</v>
      </c>
      <c r="B33" s="8" t="s">
        <v>94</v>
      </c>
      <c r="C33" s="32"/>
      <c r="D33" s="60">
        <v>7117</v>
      </c>
      <c r="E33" s="34"/>
      <c r="F33" s="33">
        <f t="shared" si="0"/>
        <v>7117</v>
      </c>
      <c r="G33" s="34"/>
      <c r="H33" s="34"/>
      <c r="I33" s="34"/>
      <c r="J33" s="33">
        <f t="shared" si="1"/>
        <v>0</v>
      </c>
      <c r="K33" s="34"/>
      <c r="L33" s="34"/>
      <c r="M33" s="34"/>
      <c r="N33" s="33">
        <f t="shared" si="2"/>
        <v>0</v>
      </c>
    </row>
    <row r="34" spans="1:14" ht="15">
      <c r="A34" s="12" t="s">
        <v>89</v>
      </c>
      <c r="B34" s="8" t="s">
        <v>96</v>
      </c>
      <c r="C34" s="32"/>
      <c r="D34" s="60">
        <v>691195.41</v>
      </c>
      <c r="E34" s="34"/>
      <c r="F34" s="33">
        <f t="shared" si="0"/>
        <v>691195.41</v>
      </c>
      <c r="G34" s="34"/>
      <c r="H34" s="34"/>
      <c r="I34" s="34"/>
      <c r="J34" s="33">
        <f t="shared" si="1"/>
        <v>0</v>
      </c>
      <c r="K34" s="34"/>
      <c r="L34" s="34"/>
      <c r="M34" s="34"/>
      <c r="N34" s="33">
        <f t="shared" si="2"/>
        <v>0</v>
      </c>
    </row>
    <row r="35" spans="1:14" ht="15">
      <c r="A35" s="12" t="s">
        <v>90</v>
      </c>
      <c r="B35" s="8" t="s">
        <v>97</v>
      </c>
      <c r="C35" s="32"/>
      <c r="D35" s="60">
        <f>2799.39+12473.36</f>
        <v>15272.75</v>
      </c>
      <c r="E35" s="34"/>
      <c r="F35" s="33">
        <f t="shared" si="0"/>
        <v>15272.75</v>
      </c>
      <c r="G35" s="34"/>
      <c r="H35" s="34"/>
      <c r="I35" s="34"/>
      <c r="J35" s="33">
        <f t="shared" si="1"/>
        <v>0</v>
      </c>
      <c r="K35" s="34"/>
      <c r="L35" s="34"/>
      <c r="M35" s="34"/>
      <c r="N35" s="33">
        <f t="shared" si="2"/>
        <v>0</v>
      </c>
    </row>
    <row r="36" spans="1:14" ht="15">
      <c r="A36" s="12" t="s">
        <v>91</v>
      </c>
      <c r="B36" s="8" t="s">
        <v>98</v>
      </c>
      <c r="C36" s="32"/>
      <c r="D36" s="60">
        <f>6826.89+37242.63</f>
        <v>44069.52</v>
      </c>
      <c r="E36" s="34"/>
      <c r="F36" s="33">
        <f t="shared" si="0"/>
        <v>44069.52</v>
      </c>
      <c r="G36" s="34"/>
      <c r="H36" s="34"/>
      <c r="I36" s="34"/>
      <c r="J36" s="33">
        <f t="shared" si="1"/>
        <v>0</v>
      </c>
      <c r="K36" s="34"/>
      <c r="L36" s="34"/>
      <c r="M36" s="34"/>
      <c r="N36" s="33">
        <f t="shared" si="2"/>
        <v>0</v>
      </c>
    </row>
    <row r="37" spans="1:14" ht="45">
      <c r="A37" s="12" t="s">
        <v>92</v>
      </c>
      <c r="B37" s="8" t="s">
        <v>99</v>
      </c>
      <c r="C37" s="32"/>
      <c r="D37" s="60">
        <v>119548</v>
      </c>
      <c r="E37" s="34">
        <f>D37</f>
        <v>119548</v>
      </c>
      <c r="F37" s="33">
        <f t="shared" si="0"/>
        <v>119548</v>
      </c>
      <c r="G37" s="34"/>
      <c r="H37" s="34">
        <v>1563291</v>
      </c>
      <c r="I37" s="34">
        <f>H37</f>
        <v>1563291</v>
      </c>
      <c r="J37" s="33">
        <f t="shared" si="1"/>
        <v>1563291</v>
      </c>
      <c r="K37" s="34"/>
      <c r="L37" s="61">
        <v>1500000</v>
      </c>
      <c r="M37" s="34">
        <f>L37</f>
        <v>1500000</v>
      </c>
      <c r="N37" s="33">
        <f t="shared" si="2"/>
        <v>1500000</v>
      </c>
    </row>
    <row r="38" spans="1:14" s="17" customFormat="1" ht="14.25">
      <c r="A38" s="13" t="s">
        <v>15</v>
      </c>
      <c r="B38" s="16" t="s">
        <v>18</v>
      </c>
      <c r="C38" s="24">
        <f>C30+C31+C32+C33+C34+C35+C36+C37</f>
        <v>23121901</v>
      </c>
      <c r="D38" s="33">
        <f>D31+D32+D33+D34+D35-D36+D37</f>
        <v>891495.15</v>
      </c>
      <c r="E38" s="33">
        <f>E37</f>
        <v>119548</v>
      </c>
      <c r="F38" s="33">
        <f>C38+D38</f>
        <v>24013396.15</v>
      </c>
      <c r="G38" s="33">
        <f>G30</f>
        <v>26565700</v>
      </c>
      <c r="H38" s="33">
        <f>H31+H32+H37</f>
        <v>1674500</v>
      </c>
      <c r="I38" s="33">
        <f>I37</f>
        <v>1563291</v>
      </c>
      <c r="J38" s="33">
        <f>G38+H38</f>
        <v>28240200</v>
      </c>
      <c r="K38" s="33">
        <f>K30</f>
        <v>31670200</v>
      </c>
      <c r="L38" s="33">
        <f>L31+L37+L32</f>
        <v>1644630</v>
      </c>
      <c r="M38" s="33">
        <f>M37</f>
        <v>1500000</v>
      </c>
      <c r="N38" s="33">
        <f>K38+L38</f>
        <v>33314830</v>
      </c>
    </row>
    <row r="39" spans="4:5" ht="77.25" customHeight="1">
      <c r="D39" s="63"/>
      <c r="E39" s="18"/>
    </row>
    <row r="40" spans="1:10" ht="15">
      <c r="A40" s="82" t="s">
        <v>194</v>
      </c>
      <c r="B40" s="82"/>
      <c r="C40" s="82"/>
      <c r="D40" s="82"/>
      <c r="E40" s="82"/>
      <c r="F40" s="82"/>
      <c r="G40" s="82"/>
      <c r="H40" s="82"/>
      <c r="I40" s="82"/>
      <c r="J40" s="82"/>
    </row>
    <row r="41" spans="1:7" ht="15">
      <c r="A41" s="4" t="s">
        <v>9</v>
      </c>
      <c r="G41" s="64"/>
    </row>
    <row r="42" ht="15">
      <c r="L42" s="64"/>
    </row>
    <row r="43" spans="1:10" ht="15">
      <c r="A43" s="86" t="s">
        <v>10</v>
      </c>
      <c r="B43" s="86" t="s">
        <v>11</v>
      </c>
      <c r="C43" s="89" t="s">
        <v>79</v>
      </c>
      <c r="D43" s="89"/>
      <c r="E43" s="89"/>
      <c r="F43" s="89"/>
      <c r="G43" s="89" t="s">
        <v>195</v>
      </c>
      <c r="H43" s="89"/>
      <c r="I43" s="89"/>
      <c r="J43" s="89"/>
    </row>
    <row r="44" spans="1:10" ht="54.75" customHeight="1">
      <c r="A44" s="86"/>
      <c r="B44" s="86"/>
      <c r="C44" s="7" t="s">
        <v>12</v>
      </c>
      <c r="D44" s="7" t="s">
        <v>13</v>
      </c>
      <c r="E44" s="7" t="s">
        <v>14</v>
      </c>
      <c r="F44" s="7" t="s">
        <v>60</v>
      </c>
      <c r="G44" s="7" t="s">
        <v>12</v>
      </c>
      <c r="H44" s="7" t="s">
        <v>13</v>
      </c>
      <c r="I44" s="7" t="s">
        <v>14</v>
      </c>
      <c r="J44" s="7" t="s">
        <v>58</v>
      </c>
    </row>
    <row r="45" spans="1:10" ht="15">
      <c r="A45" s="7">
        <v>1</v>
      </c>
      <c r="B45" s="7">
        <v>2</v>
      </c>
      <c r="C45" s="7">
        <v>3</v>
      </c>
      <c r="D45" s="7">
        <v>4</v>
      </c>
      <c r="E45" s="7">
        <v>5</v>
      </c>
      <c r="F45" s="7">
        <v>6</v>
      </c>
      <c r="G45" s="7">
        <v>7</v>
      </c>
      <c r="H45" s="7">
        <v>8</v>
      </c>
      <c r="I45" s="7">
        <v>9</v>
      </c>
      <c r="J45" s="7">
        <v>10</v>
      </c>
    </row>
    <row r="46" spans="1:10" ht="30">
      <c r="A46" s="8" t="s">
        <v>15</v>
      </c>
      <c r="B46" s="8" t="s">
        <v>16</v>
      </c>
      <c r="C46" s="62">
        <f>34099654</f>
        <v>34099654</v>
      </c>
      <c r="D46" s="34" t="s">
        <v>17</v>
      </c>
      <c r="E46" s="34" t="s">
        <v>15</v>
      </c>
      <c r="F46" s="33">
        <f>C46</f>
        <v>34099654</v>
      </c>
      <c r="G46" s="62">
        <f>36615665</f>
        <v>36615665</v>
      </c>
      <c r="H46" s="34" t="s">
        <v>17</v>
      </c>
      <c r="I46" s="34" t="s">
        <v>15</v>
      </c>
      <c r="J46" s="33">
        <f>G46</f>
        <v>36615665</v>
      </c>
    </row>
    <row r="47" spans="1:12" ht="45">
      <c r="A47" s="12" t="s">
        <v>87</v>
      </c>
      <c r="B47" s="8" t="s">
        <v>86</v>
      </c>
      <c r="C47" s="34" t="s">
        <v>17</v>
      </c>
      <c r="D47" s="62">
        <f>SUM(L31)*108%</f>
        <v>148210.56</v>
      </c>
      <c r="E47" s="34" t="s">
        <v>15</v>
      </c>
      <c r="F47" s="33">
        <f>D47</f>
        <v>148210.56</v>
      </c>
      <c r="G47" s="34" t="s">
        <v>17</v>
      </c>
      <c r="H47" s="62">
        <f>SUM(D47)*107.7%</f>
        <v>159622.77312</v>
      </c>
      <c r="I47" s="34" t="s">
        <v>15</v>
      </c>
      <c r="J47" s="33">
        <f>H47</f>
        <v>159622.77312</v>
      </c>
      <c r="L47" s="64"/>
    </row>
    <row r="48" spans="1:13" ht="44.25" customHeight="1">
      <c r="A48" s="12" t="s">
        <v>88</v>
      </c>
      <c r="B48" s="8" t="s">
        <v>95</v>
      </c>
      <c r="C48" s="34" t="s">
        <v>17</v>
      </c>
      <c r="D48" s="62">
        <f>SUM(L32)*105.3%</f>
        <v>7790.093999999999</v>
      </c>
      <c r="E48" s="34" t="s">
        <v>15</v>
      </c>
      <c r="F48" s="33">
        <f>D48</f>
        <v>7790.093999999999</v>
      </c>
      <c r="G48" s="34" t="s">
        <v>17</v>
      </c>
      <c r="H48" s="62">
        <f>SUM(D48)*105.1%</f>
        <v>8187.388793999999</v>
      </c>
      <c r="I48" s="34" t="s">
        <v>15</v>
      </c>
      <c r="J48" s="33">
        <f>H48</f>
        <v>8187.388793999999</v>
      </c>
      <c r="M48" s="64"/>
    </row>
    <row r="49" spans="1:10" ht="68.25" customHeight="1">
      <c r="A49" s="12" t="s">
        <v>92</v>
      </c>
      <c r="B49" s="8" t="s">
        <v>99</v>
      </c>
      <c r="C49" s="34" t="s">
        <v>17</v>
      </c>
      <c r="D49" s="62">
        <f>SUM(L37)*105.3%</f>
        <v>1579500</v>
      </c>
      <c r="E49" s="34">
        <f>D49</f>
        <v>1579500</v>
      </c>
      <c r="F49" s="33">
        <f>D49</f>
        <v>1579500</v>
      </c>
      <c r="G49" s="34" t="s">
        <v>17</v>
      </c>
      <c r="H49" s="62">
        <f>SUM(D49)*105.1%</f>
        <v>1660054.5</v>
      </c>
      <c r="I49" s="34">
        <f>H49</f>
        <v>1660054.5</v>
      </c>
      <c r="J49" s="33">
        <f>H49</f>
        <v>1660054.5</v>
      </c>
    </row>
    <row r="50" spans="1:10" s="17" customFormat="1" ht="25.5" customHeight="1">
      <c r="A50" s="15" t="s">
        <v>15</v>
      </c>
      <c r="B50" s="16" t="s">
        <v>18</v>
      </c>
      <c r="C50" s="33">
        <f>C46</f>
        <v>34099654</v>
      </c>
      <c r="D50" s="33">
        <f>D47+D48+D49</f>
        <v>1735500.654</v>
      </c>
      <c r="E50" s="33">
        <f>E49</f>
        <v>1579500</v>
      </c>
      <c r="F50" s="33">
        <f>C50+D50</f>
        <v>35835154.654</v>
      </c>
      <c r="G50" s="33">
        <f>G46</f>
        <v>36615665</v>
      </c>
      <c r="H50" s="33">
        <f>H47+H48+H49</f>
        <v>1827864.661914</v>
      </c>
      <c r="I50" s="33">
        <f>I49</f>
        <v>1660054.5</v>
      </c>
      <c r="J50" s="33">
        <f>G50+H50</f>
        <v>38443529.661914</v>
      </c>
    </row>
    <row r="51" ht="28.5" customHeight="1"/>
    <row r="52" ht="42" customHeight="1"/>
    <row r="53" spans="1:14" ht="27" customHeight="1">
      <c r="A53" s="88" t="s">
        <v>19</v>
      </c>
      <c r="B53" s="88"/>
      <c r="C53" s="88"/>
      <c r="D53" s="88"/>
      <c r="E53" s="88"/>
      <c r="F53" s="88"/>
      <c r="G53" s="88"/>
      <c r="H53" s="88"/>
      <c r="I53" s="88"/>
      <c r="J53" s="88"/>
      <c r="K53" s="88"/>
      <c r="L53" s="88"/>
      <c r="M53" s="88"/>
      <c r="N53" s="88"/>
    </row>
    <row r="54" spans="1:14" ht="35.25" customHeight="1">
      <c r="A54" s="88" t="s">
        <v>196</v>
      </c>
      <c r="B54" s="88"/>
      <c r="C54" s="88"/>
      <c r="D54" s="88"/>
      <c r="E54" s="88"/>
      <c r="F54" s="88"/>
      <c r="G54" s="88"/>
      <c r="H54" s="88"/>
      <c r="I54" s="88"/>
      <c r="J54" s="88"/>
      <c r="K54" s="88"/>
      <c r="L54" s="88"/>
      <c r="M54" s="88"/>
      <c r="N54" s="88"/>
    </row>
    <row r="55" ht="24.75" customHeight="1">
      <c r="A55" s="4" t="s">
        <v>9</v>
      </c>
    </row>
    <row r="56" spans="1:14" ht="21.75" customHeight="1">
      <c r="A56" s="86" t="s">
        <v>20</v>
      </c>
      <c r="B56" s="86" t="s">
        <v>11</v>
      </c>
      <c r="C56" s="86" t="s">
        <v>191</v>
      </c>
      <c r="D56" s="86"/>
      <c r="E56" s="86"/>
      <c r="F56" s="86"/>
      <c r="G56" s="89" t="s">
        <v>192</v>
      </c>
      <c r="H56" s="89"/>
      <c r="I56" s="89"/>
      <c r="J56" s="89"/>
      <c r="K56" s="89" t="s">
        <v>193</v>
      </c>
      <c r="L56" s="89"/>
      <c r="M56" s="89"/>
      <c r="N56" s="89"/>
    </row>
    <row r="57" spans="1:14" ht="70.5" customHeight="1">
      <c r="A57" s="86"/>
      <c r="B57" s="86"/>
      <c r="C57" s="7" t="s">
        <v>12</v>
      </c>
      <c r="D57" s="40" t="s">
        <v>13</v>
      </c>
      <c r="E57" s="7" t="s">
        <v>14</v>
      </c>
      <c r="F57" s="7" t="s">
        <v>60</v>
      </c>
      <c r="G57" s="7" t="s">
        <v>12</v>
      </c>
      <c r="H57" s="7" t="s">
        <v>13</v>
      </c>
      <c r="I57" s="7" t="s">
        <v>14</v>
      </c>
      <c r="J57" s="7" t="s">
        <v>58</v>
      </c>
      <c r="K57" s="7" t="s">
        <v>12</v>
      </c>
      <c r="L57" s="7" t="s">
        <v>13</v>
      </c>
      <c r="M57" s="7" t="s">
        <v>14</v>
      </c>
      <c r="N57" s="7" t="s">
        <v>59</v>
      </c>
    </row>
    <row r="58" spans="1:14" ht="15">
      <c r="A58" s="7">
        <v>1</v>
      </c>
      <c r="B58" s="7">
        <v>2</v>
      </c>
      <c r="C58" s="7">
        <v>3</v>
      </c>
      <c r="D58" s="7">
        <v>4</v>
      </c>
      <c r="E58" s="7">
        <v>5</v>
      </c>
      <c r="F58" s="7">
        <v>6</v>
      </c>
      <c r="G58" s="7">
        <v>7</v>
      </c>
      <c r="H58" s="7">
        <v>8</v>
      </c>
      <c r="I58" s="7">
        <v>9</v>
      </c>
      <c r="J58" s="7">
        <v>10</v>
      </c>
      <c r="K58" s="7">
        <v>11</v>
      </c>
      <c r="L58" s="7">
        <v>12</v>
      </c>
      <c r="M58" s="7">
        <v>13</v>
      </c>
      <c r="N58" s="7">
        <v>14</v>
      </c>
    </row>
    <row r="59" spans="1:14" ht="15">
      <c r="A59" s="7">
        <v>2111</v>
      </c>
      <c r="B59" s="14" t="s">
        <v>100</v>
      </c>
      <c r="C59" s="34">
        <v>16303610</v>
      </c>
      <c r="D59" s="34">
        <v>55614</v>
      </c>
      <c r="E59" s="34"/>
      <c r="F59" s="33">
        <f>C59+D59</f>
        <v>16359224</v>
      </c>
      <c r="G59" s="34">
        <v>19048613</v>
      </c>
      <c r="H59" s="34">
        <v>85388</v>
      </c>
      <c r="I59" s="34"/>
      <c r="J59" s="33">
        <f>G59+H59</f>
        <v>19134001</v>
      </c>
      <c r="K59" s="62">
        <v>23129798</v>
      </c>
      <c r="L59" s="34">
        <v>112485</v>
      </c>
      <c r="M59" s="34"/>
      <c r="N59" s="33">
        <f>K59+L59</f>
        <v>23242283</v>
      </c>
    </row>
    <row r="60" spans="1:14" ht="15">
      <c r="A60" s="7">
        <v>2120</v>
      </c>
      <c r="B60" s="14" t="s">
        <v>101</v>
      </c>
      <c r="C60" s="34">
        <v>3607274</v>
      </c>
      <c r="D60" s="34">
        <v>11236</v>
      </c>
      <c r="E60" s="34"/>
      <c r="F60" s="33">
        <f aca="true" t="shared" si="3" ref="F60:F75">C60+D60</f>
        <v>3618510</v>
      </c>
      <c r="G60" s="34">
        <v>4183677</v>
      </c>
      <c r="H60" s="34">
        <v>18786</v>
      </c>
      <c r="I60" s="34"/>
      <c r="J60" s="33">
        <f aca="true" t="shared" si="4" ref="J60:J75">G60+H60</f>
        <v>4202463</v>
      </c>
      <c r="K60" s="62">
        <v>5177369</v>
      </c>
      <c r="L60" s="34">
        <f>SUM(L59)*22%</f>
        <v>24746.7</v>
      </c>
      <c r="M60" s="34"/>
      <c r="N60" s="33">
        <f aca="true" t="shared" si="5" ref="N60:N73">K60+L60</f>
        <v>5202115.7</v>
      </c>
    </row>
    <row r="61" spans="1:14" ht="30">
      <c r="A61" s="7">
        <v>2210</v>
      </c>
      <c r="B61" s="14" t="s">
        <v>102</v>
      </c>
      <c r="C61" s="34">
        <v>1151893</v>
      </c>
      <c r="D61" s="34">
        <f>1065+176983</f>
        <v>178048</v>
      </c>
      <c r="E61" s="34"/>
      <c r="F61" s="33">
        <f t="shared" si="3"/>
        <v>1329941</v>
      </c>
      <c r="G61" s="34">
        <v>1567863</v>
      </c>
      <c r="H61" s="34"/>
      <c r="I61" s="34"/>
      <c r="J61" s="33">
        <f t="shared" si="4"/>
        <v>1567863</v>
      </c>
      <c r="K61" s="62">
        <v>1011501</v>
      </c>
      <c r="L61" s="34"/>
      <c r="M61" s="34"/>
      <c r="N61" s="33">
        <f t="shared" si="5"/>
        <v>1011501</v>
      </c>
    </row>
    <row r="62" spans="1:14" ht="15">
      <c r="A62" s="7">
        <v>2220</v>
      </c>
      <c r="B62" s="14" t="s">
        <v>103</v>
      </c>
      <c r="C62" s="34">
        <v>5937</v>
      </c>
      <c r="D62" s="34">
        <v>528</v>
      </c>
      <c r="E62" s="34"/>
      <c r="F62" s="33">
        <f t="shared" si="3"/>
        <v>6465</v>
      </c>
      <c r="G62" s="34">
        <v>17065</v>
      </c>
      <c r="H62" s="34"/>
      <c r="I62" s="34"/>
      <c r="J62" s="33">
        <f t="shared" si="4"/>
        <v>17065</v>
      </c>
      <c r="K62" s="62">
        <v>18004</v>
      </c>
      <c r="L62" s="34"/>
      <c r="M62" s="34"/>
      <c r="N62" s="33">
        <f t="shared" si="5"/>
        <v>18004</v>
      </c>
    </row>
    <row r="63" spans="1:14" ht="15">
      <c r="A63" s="7">
        <v>2230</v>
      </c>
      <c r="B63" s="14" t="s">
        <v>104</v>
      </c>
      <c r="C63" s="34"/>
      <c r="D63" s="34">
        <v>509657</v>
      </c>
      <c r="E63" s="34"/>
      <c r="F63" s="33">
        <f t="shared" si="3"/>
        <v>509657</v>
      </c>
      <c r="G63" s="34">
        <v>2008</v>
      </c>
      <c r="H63" s="34"/>
      <c r="I63" s="34"/>
      <c r="J63" s="33">
        <f t="shared" si="4"/>
        <v>2008</v>
      </c>
      <c r="K63" s="62">
        <v>2118</v>
      </c>
      <c r="L63" s="34"/>
      <c r="M63" s="34"/>
      <c r="N63" s="33">
        <f t="shared" si="5"/>
        <v>2118</v>
      </c>
    </row>
    <row r="64" spans="1:14" ht="15">
      <c r="A64" s="7">
        <v>2240</v>
      </c>
      <c r="B64" s="14" t="s">
        <v>105</v>
      </c>
      <c r="C64" s="34">
        <v>1300546</v>
      </c>
      <c r="D64" s="34">
        <v>12558</v>
      </c>
      <c r="E64" s="34"/>
      <c r="F64" s="33">
        <f t="shared" si="3"/>
        <v>1313104</v>
      </c>
      <c r="G64" s="34">
        <v>869439</v>
      </c>
      <c r="H64" s="34">
        <v>3432</v>
      </c>
      <c r="I64" s="34"/>
      <c r="J64" s="33">
        <f t="shared" si="4"/>
        <v>872871</v>
      </c>
      <c r="K64" s="62">
        <v>1274495</v>
      </c>
      <c r="L64" s="34">
        <v>3795</v>
      </c>
      <c r="M64" s="34"/>
      <c r="N64" s="33">
        <f t="shared" si="5"/>
        <v>1278290</v>
      </c>
    </row>
    <row r="65" spans="1:14" ht="15">
      <c r="A65" s="7">
        <v>2250</v>
      </c>
      <c r="B65" s="14" t="s">
        <v>106</v>
      </c>
      <c r="C65" s="34">
        <v>107216</v>
      </c>
      <c r="D65" s="34"/>
      <c r="E65" s="34"/>
      <c r="F65" s="33">
        <f t="shared" si="3"/>
        <v>107216</v>
      </c>
      <c r="G65" s="34">
        <v>126880</v>
      </c>
      <c r="H65" s="34"/>
      <c r="I65" s="34"/>
      <c r="J65" s="33">
        <f t="shared" si="4"/>
        <v>126880</v>
      </c>
      <c r="K65" s="62">
        <v>204640</v>
      </c>
      <c r="L65" s="34"/>
      <c r="M65" s="34"/>
      <c r="N65" s="33">
        <f t="shared" si="5"/>
        <v>204640</v>
      </c>
    </row>
    <row r="66" spans="1:14" ht="15">
      <c r="A66" s="7">
        <v>2271</v>
      </c>
      <c r="B66" s="14" t="s">
        <v>107</v>
      </c>
      <c r="C66" s="34">
        <v>313666</v>
      </c>
      <c r="D66" s="34"/>
      <c r="E66" s="34"/>
      <c r="F66" s="33">
        <f t="shared" si="3"/>
        <v>313666</v>
      </c>
      <c r="G66" s="34">
        <v>306848</v>
      </c>
      <c r="H66" s="34"/>
      <c r="I66" s="34"/>
      <c r="J66" s="33">
        <f t="shared" si="4"/>
        <v>306848</v>
      </c>
      <c r="K66" s="62">
        <v>327055</v>
      </c>
      <c r="L66" s="34"/>
      <c r="M66" s="34"/>
      <c r="N66" s="33">
        <f t="shared" si="5"/>
        <v>327055</v>
      </c>
    </row>
    <row r="67" spans="1:14" ht="15">
      <c r="A67" s="7">
        <v>2272</v>
      </c>
      <c r="B67" s="14" t="s">
        <v>108</v>
      </c>
      <c r="C67" s="34">
        <v>20709</v>
      </c>
      <c r="D67" s="34"/>
      <c r="E67" s="34"/>
      <c r="F67" s="33">
        <f t="shared" si="3"/>
        <v>20709</v>
      </c>
      <c r="G67" s="34">
        <v>26042</v>
      </c>
      <c r="H67" s="34"/>
      <c r="I67" s="34"/>
      <c r="J67" s="33">
        <f t="shared" si="4"/>
        <v>26042</v>
      </c>
      <c r="K67" s="62">
        <v>29372</v>
      </c>
      <c r="L67" s="34"/>
      <c r="M67" s="34"/>
      <c r="N67" s="33">
        <f t="shared" si="5"/>
        <v>29372</v>
      </c>
    </row>
    <row r="68" spans="1:14" ht="15">
      <c r="A68" s="7">
        <v>2273</v>
      </c>
      <c r="B68" s="14" t="s">
        <v>109</v>
      </c>
      <c r="C68" s="34">
        <v>135666</v>
      </c>
      <c r="D68" s="34"/>
      <c r="E68" s="34"/>
      <c r="F68" s="33">
        <f t="shared" si="3"/>
        <v>135666</v>
      </c>
      <c r="G68" s="34">
        <v>159964</v>
      </c>
      <c r="H68" s="34"/>
      <c r="I68" s="34"/>
      <c r="J68" s="33">
        <f t="shared" si="4"/>
        <v>159964</v>
      </c>
      <c r="K68" s="62">
        <v>158495</v>
      </c>
      <c r="L68" s="34"/>
      <c r="M68" s="34"/>
      <c r="N68" s="33">
        <f t="shared" si="5"/>
        <v>158495</v>
      </c>
    </row>
    <row r="69" spans="1:14" ht="15">
      <c r="A69" s="7">
        <v>2274</v>
      </c>
      <c r="B69" s="14" t="s">
        <v>110</v>
      </c>
      <c r="C69" s="34">
        <v>172429</v>
      </c>
      <c r="D69" s="34"/>
      <c r="E69" s="34"/>
      <c r="F69" s="33">
        <f t="shared" si="3"/>
        <v>172429</v>
      </c>
      <c r="G69" s="34">
        <v>182243</v>
      </c>
      <c r="H69" s="34"/>
      <c r="I69" s="34"/>
      <c r="J69" s="33">
        <f t="shared" si="4"/>
        <v>182243</v>
      </c>
      <c r="K69" s="62">
        <v>176554</v>
      </c>
      <c r="L69" s="34"/>
      <c r="M69" s="34"/>
      <c r="N69" s="33">
        <f t="shared" si="5"/>
        <v>176554</v>
      </c>
    </row>
    <row r="70" spans="1:14" ht="30">
      <c r="A70" s="7">
        <v>2275</v>
      </c>
      <c r="B70" s="14" t="s">
        <v>230</v>
      </c>
      <c r="C70" s="34"/>
      <c r="D70" s="34"/>
      <c r="E70" s="34"/>
      <c r="F70" s="33">
        <f t="shared" si="3"/>
        <v>0</v>
      </c>
      <c r="G70" s="34">
        <v>10544</v>
      </c>
      <c r="H70" s="34"/>
      <c r="I70" s="34"/>
      <c r="J70" s="33">
        <f t="shared" si="4"/>
        <v>10544</v>
      </c>
      <c r="K70" s="62">
        <v>11910</v>
      </c>
      <c r="L70" s="34"/>
      <c r="M70" s="34"/>
      <c r="N70" s="33">
        <f t="shared" si="5"/>
        <v>11910</v>
      </c>
    </row>
    <row r="71" spans="1:14" ht="45">
      <c r="A71" s="7">
        <v>2282</v>
      </c>
      <c r="B71" s="14" t="s">
        <v>111</v>
      </c>
      <c r="C71" s="34">
        <v>2846</v>
      </c>
      <c r="D71" s="34"/>
      <c r="E71" s="34"/>
      <c r="F71" s="33">
        <f t="shared" si="3"/>
        <v>2846</v>
      </c>
      <c r="G71" s="34">
        <v>12800</v>
      </c>
      <c r="H71" s="34"/>
      <c r="I71" s="34"/>
      <c r="J71" s="33">
        <f t="shared" si="4"/>
        <v>12800</v>
      </c>
      <c r="K71" s="62">
        <v>16800</v>
      </c>
      <c r="L71" s="34"/>
      <c r="M71" s="34"/>
      <c r="N71" s="33">
        <f t="shared" si="5"/>
        <v>16800</v>
      </c>
    </row>
    <row r="72" spans="1:14" ht="15">
      <c r="A72" s="7">
        <v>2800</v>
      </c>
      <c r="B72" s="14" t="s">
        <v>112</v>
      </c>
      <c r="C72" s="34">
        <v>109</v>
      </c>
      <c r="D72" s="34">
        <v>4306</v>
      </c>
      <c r="E72" s="34"/>
      <c r="F72" s="33">
        <f t="shared" si="3"/>
        <v>4415</v>
      </c>
      <c r="G72" s="34">
        <v>51714</v>
      </c>
      <c r="H72" s="34">
        <v>3603</v>
      </c>
      <c r="I72" s="34"/>
      <c r="J72" s="33">
        <f t="shared" si="4"/>
        <v>55317</v>
      </c>
      <c r="K72" s="62">
        <v>132089</v>
      </c>
      <c r="L72" s="34">
        <v>3603</v>
      </c>
      <c r="M72" s="34"/>
      <c r="N72" s="33">
        <f t="shared" si="5"/>
        <v>135692</v>
      </c>
    </row>
    <row r="73" spans="1:14" ht="30">
      <c r="A73" s="7">
        <v>3110</v>
      </c>
      <c r="B73" s="14" t="s">
        <v>113</v>
      </c>
      <c r="C73" s="34"/>
      <c r="D73" s="34">
        <v>119548</v>
      </c>
      <c r="E73" s="34">
        <f>D73</f>
        <v>119548</v>
      </c>
      <c r="F73" s="33">
        <f t="shared" si="3"/>
        <v>119548</v>
      </c>
      <c r="G73" s="34"/>
      <c r="H73" s="34">
        <v>1563291</v>
      </c>
      <c r="I73" s="34">
        <f>H73</f>
        <v>1563291</v>
      </c>
      <c r="J73" s="33">
        <f t="shared" si="4"/>
        <v>1563291</v>
      </c>
      <c r="K73" s="34"/>
      <c r="L73" s="34">
        <v>1500000</v>
      </c>
      <c r="M73" s="34">
        <f>L73</f>
        <v>1500000</v>
      </c>
      <c r="N73" s="33">
        <f t="shared" si="5"/>
        <v>1500000</v>
      </c>
    </row>
    <row r="74" spans="1:14" ht="15" hidden="1">
      <c r="A74" s="7">
        <v>3132</v>
      </c>
      <c r="B74" s="14" t="s">
        <v>114</v>
      </c>
      <c r="C74" s="34"/>
      <c r="D74" s="34"/>
      <c r="E74" s="34">
        <f>D74</f>
        <v>0</v>
      </c>
      <c r="F74" s="33">
        <f t="shared" si="3"/>
        <v>0</v>
      </c>
      <c r="G74" s="35" t="s">
        <v>15</v>
      </c>
      <c r="H74" s="35" t="s">
        <v>15</v>
      </c>
      <c r="I74" s="35" t="s">
        <v>15</v>
      </c>
      <c r="J74" s="33">
        <v>0</v>
      </c>
      <c r="K74" s="34" t="s">
        <v>15</v>
      </c>
      <c r="L74" s="35" t="s">
        <v>15</v>
      </c>
      <c r="M74" s="35" t="s">
        <v>15</v>
      </c>
      <c r="N74" s="33"/>
    </row>
    <row r="75" spans="1:14" s="17" customFormat="1" ht="14.25">
      <c r="A75" s="16" t="s">
        <v>15</v>
      </c>
      <c r="B75" s="16" t="s">
        <v>18</v>
      </c>
      <c r="C75" s="33">
        <f>C59+C60+C61+C62+C63+C64+C65+C66+C67+C68+C69+C71+C72+C73+C74</f>
        <v>23121901</v>
      </c>
      <c r="D75" s="33">
        <f>D59+D60+D61+D62+D63+D72+D73+D74+D64+D65+D66+D67+D68+D69+D71</f>
        <v>891495</v>
      </c>
      <c r="E75" s="33">
        <f>E73+E74</f>
        <v>119548</v>
      </c>
      <c r="F75" s="33">
        <f t="shared" si="3"/>
        <v>24013396</v>
      </c>
      <c r="G75" s="33">
        <f>G59+G60+G61+G62+G63+G64+G65+G66+G67+G68+G69+G70+G71+G72</f>
        <v>26565700</v>
      </c>
      <c r="H75" s="33">
        <f>H59+H60+H61+H62+H63+H64+H73+H72</f>
        <v>1674500</v>
      </c>
      <c r="I75" s="33">
        <f>I73</f>
        <v>1563291</v>
      </c>
      <c r="J75" s="33">
        <f t="shared" si="4"/>
        <v>28240200</v>
      </c>
      <c r="K75" s="33">
        <f>SUM(K59:K74)</f>
        <v>31670200</v>
      </c>
      <c r="L75" s="33">
        <f>SUM(L59:L74)</f>
        <v>1644629.7</v>
      </c>
      <c r="M75" s="33">
        <f>M73</f>
        <v>1500000</v>
      </c>
      <c r="N75" s="33">
        <f>SUM(N59:N74)</f>
        <v>33314829.7</v>
      </c>
    </row>
    <row r="76" spans="11:12" ht="15">
      <c r="K76" s="23"/>
      <c r="L76" s="23"/>
    </row>
    <row r="77" ht="49.5" customHeight="1"/>
    <row r="78" spans="1:14" ht="15">
      <c r="A78" s="82" t="s">
        <v>197</v>
      </c>
      <c r="B78" s="82"/>
      <c r="C78" s="82"/>
      <c r="D78" s="82"/>
      <c r="E78" s="82"/>
      <c r="F78" s="82"/>
      <c r="G78" s="82"/>
      <c r="H78" s="82"/>
      <c r="I78" s="82"/>
      <c r="J78" s="82"/>
      <c r="K78" s="82"/>
      <c r="L78" s="82"/>
      <c r="M78" s="82"/>
      <c r="N78" s="82"/>
    </row>
    <row r="79" ht="15">
      <c r="A79" s="4" t="s">
        <v>9</v>
      </c>
    </row>
    <row r="81" spans="1:14" ht="15">
      <c r="A81" s="86" t="s">
        <v>21</v>
      </c>
      <c r="B81" s="86" t="s">
        <v>11</v>
      </c>
      <c r="C81" s="86" t="s">
        <v>191</v>
      </c>
      <c r="D81" s="86"/>
      <c r="E81" s="86"/>
      <c r="F81" s="86"/>
      <c r="G81" s="86" t="s">
        <v>192</v>
      </c>
      <c r="H81" s="86"/>
      <c r="I81" s="86"/>
      <c r="J81" s="86"/>
      <c r="K81" s="86" t="s">
        <v>198</v>
      </c>
      <c r="L81" s="86"/>
      <c r="M81" s="86"/>
      <c r="N81" s="86"/>
    </row>
    <row r="82" spans="1:14" ht="58.5" customHeight="1">
      <c r="A82" s="86"/>
      <c r="B82" s="86"/>
      <c r="C82" s="7" t="s">
        <v>12</v>
      </c>
      <c r="D82" s="7" t="s">
        <v>13</v>
      </c>
      <c r="E82" s="7" t="s">
        <v>14</v>
      </c>
      <c r="F82" s="7" t="s">
        <v>60</v>
      </c>
      <c r="G82" s="7" t="s">
        <v>12</v>
      </c>
      <c r="H82" s="7" t="s">
        <v>13</v>
      </c>
      <c r="I82" s="7" t="s">
        <v>14</v>
      </c>
      <c r="J82" s="7" t="s">
        <v>58</v>
      </c>
      <c r="K82" s="7" t="s">
        <v>12</v>
      </c>
      <c r="L82" s="7" t="s">
        <v>13</v>
      </c>
      <c r="M82" s="7" t="s">
        <v>14</v>
      </c>
      <c r="N82" s="7" t="s">
        <v>59</v>
      </c>
    </row>
    <row r="83" spans="1:14" ht="15">
      <c r="A83" s="7">
        <v>1</v>
      </c>
      <c r="B83" s="7">
        <v>2</v>
      </c>
      <c r="C83" s="7">
        <v>3</v>
      </c>
      <c r="D83" s="7">
        <v>4</v>
      </c>
      <c r="E83" s="7">
        <v>5</v>
      </c>
      <c r="F83" s="7">
        <v>6</v>
      </c>
      <c r="G83" s="7">
        <v>7</v>
      </c>
      <c r="H83" s="7">
        <v>8</v>
      </c>
      <c r="I83" s="7">
        <v>9</v>
      </c>
      <c r="J83" s="7">
        <v>10</v>
      </c>
      <c r="K83" s="7">
        <v>11</v>
      </c>
      <c r="L83" s="7">
        <v>12</v>
      </c>
      <c r="M83" s="7">
        <v>13</v>
      </c>
      <c r="N83" s="7">
        <v>14</v>
      </c>
    </row>
    <row r="84" spans="1:14" s="17" customFormat="1" ht="14.25">
      <c r="A84" s="16" t="s">
        <v>15</v>
      </c>
      <c r="B84" s="16" t="s">
        <v>18</v>
      </c>
      <c r="C84" s="16" t="s">
        <v>15</v>
      </c>
      <c r="D84" s="16" t="s">
        <v>15</v>
      </c>
      <c r="E84" s="16" t="s">
        <v>15</v>
      </c>
      <c r="F84" s="16" t="s">
        <v>15</v>
      </c>
      <c r="G84" s="16" t="s">
        <v>15</v>
      </c>
      <c r="H84" s="16" t="s">
        <v>15</v>
      </c>
      <c r="I84" s="16" t="s">
        <v>15</v>
      </c>
      <c r="J84" s="16" t="s">
        <v>15</v>
      </c>
      <c r="K84" s="16" t="s">
        <v>15</v>
      </c>
      <c r="L84" s="16" t="s">
        <v>15</v>
      </c>
      <c r="M84" s="16" t="s">
        <v>15</v>
      </c>
      <c r="N84" s="16" t="s">
        <v>15</v>
      </c>
    </row>
    <row r="86" spans="1:10" ht="15">
      <c r="A86" s="82" t="s">
        <v>199</v>
      </c>
      <c r="B86" s="82"/>
      <c r="C86" s="82"/>
      <c r="D86" s="82"/>
      <c r="E86" s="82"/>
      <c r="F86" s="82"/>
      <c r="G86" s="82"/>
      <c r="H86" s="82"/>
      <c r="I86" s="82"/>
      <c r="J86" s="82"/>
    </row>
    <row r="87" ht="15">
      <c r="A87" s="4" t="s">
        <v>9</v>
      </c>
    </row>
    <row r="89" spans="1:10" ht="21.75" customHeight="1">
      <c r="A89" s="86" t="s">
        <v>20</v>
      </c>
      <c r="B89" s="86" t="s">
        <v>11</v>
      </c>
      <c r="C89" s="89" t="s">
        <v>79</v>
      </c>
      <c r="D89" s="89"/>
      <c r="E89" s="89"/>
      <c r="F89" s="89"/>
      <c r="G89" s="89" t="s">
        <v>195</v>
      </c>
      <c r="H89" s="89"/>
      <c r="I89" s="89"/>
      <c r="J89" s="89"/>
    </row>
    <row r="90" spans="1:10" ht="67.5" customHeight="1">
      <c r="A90" s="86"/>
      <c r="B90" s="86"/>
      <c r="C90" s="7" t="s">
        <v>12</v>
      </c>
      <c r="D90" s="7" t="s">
        <v>13</v>
      </c>
      <c r="E90" s="7" t="s">
        <v>14</v>
      </c>
      <c r="F90" s="7" t="s">
        <v>60</v>
      </c>
      <c r="G90" s="7" t="s">
        <v>12</v>
      </c>
      <c r="H90" s="7" t="s">
        <v>13</v>
      </c>
      <c r="I90" s="7" t="s">
        <v>14</v>
      </c>
      <c r="J90" s="7" t="s">
        <v>58</v>
      </c>
    </row>
    <row r="91" spans="1:10" ht="15">
      <c r="A91" s="7">
        <v>1</v>
      </c>
      <c r="B91" s="7">
        <v>2</v>
      </c>
      <c r="C91" s="7">
        <v>3</v>
      </c>
      <c r="D91" s="7">
        <v>4</v>
      </c>
      <c r="E91" s="7">
        <v>5</v>
      </c>
      <c r="F91" s="7">
        <v>6</v>
      </c>
      <c r="G91" s="7">
        <v>7</v>
      </c>
      <c r="H91" s="7">
        <v>8</v>
      </c>
      <c r="I91" s="7">
        <v>9</v>
      </c>
      <c r="J91" s="7">
        <v>10</v>
      </c>
    </row>
    <row r="92" spans="1:10" ht="15">
      <c r="A92" s="7">
        <v>2111</v>
      </c>
      <c r="B92" s="14" t="s">
        <v>100</v>
      </c>
      <c r="C92" s="34">
        <v>24962360</v>
      </c>
      <c r="D92" s="34">
        <f>L59*1.08</f>
        <v>121483.8</v>
      </c>
      <c r="E92" s="34"/>
      <c r="F92" s="33">
        <f>C92+D92</f>
        <v>25083843.8</v>
      </c>
      <c r="G92" s="34">
        <v>26865168</v>
      </c>
      <c r="H92" s="34">
        <f>SUM(D92)*1.077</f>
        <v>130838.0526</v>
      </c>
      <c r="I92" s="34"/>
      <c r="J92" s="33">
        <f>G92+H92</f>
        <v>26996006.0526</v>
      </c>
    </row>
    <row r="93" spans="1:10" ht="15">
      <c r="A93" s="7">
        <v>2120</v>
      </c>
      <c r="B93" s="14" t="s">
        <v>101</v>
      </c>
      <c r="C93" s="34">
        <v>5585773</v>
      </c>
      <c r="D93" s="34">
        <f>L60*1.08+1</f>
        <v>26727.436</v>
      </c>
      <c r="E93" s="34"/>
      <c r="F93" s="33">
        <f aca="true" t="shared" si="6" ref="F93:F106">C93+D93</f>
        <v>5612500.436</v>
      </c>
      <c r="G93" s="34">
        <v>6009753</v>
      </c>
      <c r="H93" s="34">
        <f>SUM(D93)*1.077</f>
        <v>28785.448572</v>
      </c>
      <c r="I93" s="34"/>
      <c r="J93" s="33">
        <f aca="true" t="shared" si="7" ref="J93:J106">G93+H93</f>
        <v>6038538.448572</v>
      </c>
    </row>
    <row r="94" spans="1:10" ht="30">
      <c r="A94" s="7">
        <v>2210</v>
      </c>
      <c r="B94" s="14" t="s">
        <v>102</v>
      </c>
      <c r="C94" s="34">
        <v>1065110</v>
      </c>
      <c r="D94" s="34"/>
      <c r="E94" s="34"/>
      <c r="F94" s="33">
        <f t="shared" si="6"/>
        <v>1065110</v>
      </c>
      <c r="G94" s="34">
        <v>1119432</v>
      </c>
      <c r="H94" s="34"/>
      <c r="I94" s="34"/>
      <c r="J94" s="33">
        <f t="shared" si="7"/>
        <v>1119432</v>
      </c>
    </row>
    <row r="95" spans="1:10" ht="15">
      <c r="A95" s="7">
        <v>2220</v>
      </c>
      <c r="B95" s="14" t="s">
        <v>103</v>
      </c>
      <c r="C95" s="34">
        <v>18958</v>
      </c>
      <c r="D95" s="34"/>
      <c r="E95" s="34"/>
      <c r="F95" s="33">
        <f t="shared" si="6"/>
        <v>18958</v>
      </c>
      <c r="G95" s="34">
        <v>19925</v>
      </c>
      <c r="H95" s="34"/>
      <c r="I95" s="34"/>
      <c r="J95" s="33">
        <f t="shared" si="7"/>
        <v>19925</v>
      </c>
    </row>
    <row r="96" spans="1:10" ht="15">
      <c r="A96" s="7">
        <v>2230</v>
      </c>
      <c r="B96" s="14" t="s">
        <v>104</v>
      </c>
      <c r="C96" s="34">
        <v>2231</v>
      </c>
      <c r="D96" s="34"/>
      <c r="E96" s="34"/>
      <c r="F96" s="33">
        <f t="shared" si="6"/>
        <v>2231</v>
      </c>
      <c r="G96" s="34">
        <v>2344</v>
      </c>
      <c r="H96" s="34"/>
      <c r="I96" s="34"/>
      <c r="J96" s="33">
        <f t="shared" si="7"/>
        <v>2344</v>
      </c>
    </row>
    <row r="97" spans="1:10" ht="15">
      <c r="A97" s="7">
        <v>2240</v>
      </c>
      <c r="B97" s="14" t="s">
        <v>105</v>
      </c>
      <c r="C97" s="34">
        <v>1342044</v>
      </c>
      <c r="D97" s="34">
        <f>L64*1.053</f>
        <v>3996.1349999999998</v>
      </c>
      <c r="E97" s="34"/>
      <c r="F97" s="33">
        <f t="shared" si="6"/>
        <v>1346040.135</v>
      </c>
      <c r="G97" s="34">
        <v>1410487</v>
      </c>
      <c r="H97" s="34">
        <f>SUM(D97)*1.051</f>
        <v>4199.937884999999</v>
      </c>
      <c r="I97" s="34"/>
      <c r="J97" s="33">
        <f t="shared" si="7"/>
        <v>1414686.937885</v>
      </c>
    </row>
    <row r="98" spans="1:10" ht="15">
      <c r="A98" s="7">
        <v>2250</v>
      </c>
      <c r="B98" s="14" t="s">
        <v>106</v>
      </c>
      <c r="C98" s="34">
        <f>SUM(K65)*1.053</f>
        <v>215485.91999999998</v>
      </c>
      <c r="D98" s="34"/>
      <c r="E98" s="34"/>
      <c r="F98" s="33">
        <f t="shared" si="6"/>
        <v>215485.91999999998</v>
      </c>
      <c r="G98" s="34">
        <v>226476</v>
      </c>
      <c r="H98" s="34"/>
      <c r="I98" s="34"/>
      <c r="J98" s="33">
        <f t="shared" si="7"/>
        <v>226476</v>
      </c>
    </row>
    <row r="99" spans="1:10" ht="15">
      <c r="A99" s="7">
        <v>2271</v>
      </c>
      <c r="B99" s="14" t="s">
        <v>107</v>
      </c>
      <c r="C99" s="34">
        <f>351341</f>
        <v>351341</v>
      </c>
      <c r="D99" s="34"/>
      <c r="E99" s="34"/>
      <c r="F99" s="33">
        <f t="shared" si="6"/>
        <v>351341</v>
      </c>
      <c r="G99" s="34">
        <v>371866</v>
      </c>
      <c r="H99" s="34"/>
      <c r="I99" s="34"/>
      <c r="J99" s="33">
        <f t="shared" si="7"/>
        <v>371866</v>
      </c>
    </row>
    <row r="100" spans="1:10" ht="15">
      <c r="A100" s="7">
        <v>2272</v>
      </c>
      <c r="B100" s="14" t="s">
        <v>108</v>
      </c>
      <c r="C100" s="34">
        <v>31723</v>
      </c>
      <c r="D100" s="34"/>
      <c r="E100" s="34"/>
      <c r="F100" s="33">
        <f t="shared" si="6"/>
        <v>31723</v>
      </c>
      <c r="G100" s="34">
        <v>33658</v>
      </c>
      <c r="H100" s="34"/>
      <c r="I100" s="34"/>
      <c r="J100" s="33">
        <f t="shared" si="7"/>
        <v>33658</v>
      </c>
    </row>
    <row r="101" spans="1:10" ht="15">
      <c r="A101" s="7">
        <v>2273</v>
      </c>
      <c r="B101" s="14" t="s">
        <v>109</v>
      </c>
      <c r="C101" s="34">
        <v>171180</v>
      </c>
      <c r="D101" s="34"/>
      <c r="E101" s="34"/>
      <c r="F101" s="33">
        <f t="shared" si="6"/>
        <v>171180</v>
      </c>
      <c r="G101" s="34">
        <v>181624</v>
      </c>
      <c r="H101" s="34"/>
      <c r="I101" s="34"/>
      <c r="J101" s="33">
        <f t="shared" si="7"/>
        <v>181624</v>
      </c>
    </row>
    <row r="102" spans="1:10" ht="15">
      <c r="A102" s="7">
        <v>2274</v>
      </c>
      <c r="B102" s="14" t="s">
        <v>110</v>
      </c>
      <c r="C102" s="34">
        <v>190685</v>
      </c>
      <c r="D102" s="34"/>
      <c r="E102" s="34"/>
      <c r="F102" s="33">
        <f t="shared" si="6"/>
        <v>190685</v>
      </c>
      <c r="G102" s="34">
        <v>202319</v>
      </c>
      <c r="H102" s="34"/>
      <c r="I102" s="34"/>
      <c r="J102" s="33">
        <f t="shared" si="7"/>
        <v>202319</v>
      </c>
    </row>
    <row r="103" spans="1:10" ht="30">
      <c r="A103" s="7">
        <v>2275</v>
      </c>
      <c r="B103" s="14" t="s">
        <v>230</v>
      </c>
      <c r="C103" s="34">
        <f>SUM(K70)*1.08</f>
        <v>12862.800000000001</v>
      </c>
      <c r="D103" s="34"/>
      <c r="E103" s="34"/>
      <c r="F103" s="33">
        <f t="shared" si="6"/>
        <v>12862.800000000001</v>
      </c>
      <c r="G103" s="34">
        <f>SUM(C103)*1.06103</f>
        <v>13647.816684</v>
      </c>
      <c r="H103" s="34"/>
      <c r="I103" s="34"/>
      <c r="J103" s="33">
        <f t="shared" si="7"/>
        <v>13647.816684</v>
      </c>
    </row>
    <row r="104" spans="1:10" ht="45">
      <c r="A104" s="7">
        <v>2282</v>
      </c>
      <c r="B104" s="14" t="s">
        <v>111</v>
      </c>
      <c r="C104" s="34">
        <v>9000</v>
      </c>
      <c r="D104" s="34"/>
      <c r="E104" s="34"/>
      <c r="F104" s="33">
        <f t="shared" si="6"/>
        <v>9000</v>
      </c>
      <c r="G104" s="34">
        <v>9000</v>
      </c>
      <c r="H104" s="34"/>
      <c r="I104" s="34"/>
      <c r="J104" s="33">
        <f t="shared" si="7"/>
        <v>9000</v>
      </c>
    </row>
    <row r="105" spans="1:10" ht="15">
      <c r="A105" s="7">
        <v>2800</v>
      </c>
      <c r="B105" s="14" t="s">
        <v>112</v>
      </c>
      <c r="C105" s="34">
        <v>140900</v>
      </c>
      <c r="D105" s="34">
        <f>L72*1.053</f>
        <v>3793.959</v>
      </c>
      <c r="E105" s="34"/>
      <c r="F105" s="33">
        <f t="shared" si="6"/>
        <v>144693.959</v>
      </c>
      <c r="G105" s="34">
        <v>149965</v>
      </c>
      <c r="H105" s="34">
        <f>SUM(D105)*1.051</f>
        <v>3987.4509089999997</v>
      </c>
      <c r="I105" s="34"/>
      <c r="J105" s="33">
        <f t="shared" si="7"/>
        <v>153952.450909</v>
      </c>
    </row>
    <row r="106" spans="1:10" ht="30">
      <c r="A106" s="7">
        <v>3110</v>
      </c>
      <c r="B106" s="14" t="s">
        <v>113</v>
      </c>
      <c r="C106" s="34">
        <f>K73*1.056</f>
        <v>0</v>
      </c>
      <c r="D106" s="34">
        <f>D49</f>
        <v>1579500</v>
      </c>
      <c r="E106" s="34">
        <f>D106</f>
        <v>1579500</v>
      </c>
      <c r="F106" s="33">
        <f t="shared" si="6"/>
        <v>1579500</v>
      </c>
      <c r="G106" s="34">
        <f>C106*1.05</f>
        <v>0</v>
      </c>
      <c r="H106" s="34">
        <f>H49</f>
        <v>1660054.5</v>
      </c>
      <c r="I106" s="34">
        <f>H106</f>
        <v>1660054.5</v>
      </c>
      <c r="J106" s="33">
        <f t="shared" si="7"/>
        <v>1660054.5</v>
      </c>
    </row>
    <row r="107" spans="1:10" ht="15" hidden="1">
      <c r="A107" s="7">
        <v>3132</v>
      </c>
      <c r="B107" s="14" t="s">
        <v>114</v>
      </c>
      <c r="C107" s="34"/>
      <c r="D107" s="34" t="s">
        <v>15</v>
      </c>
      <c r="E107" s="34" t="s">
        <v>15</v>
      </c>
      <c r="F107" s="33"/>
      <c r="G107" s="34">
        <f>C107*1.05</f>
        <v>0</v>
      </c>
      <c r="H107" s="34" t="s">
        <v>15</v>
      </c>
      <c r="I107" s="34" t="s">
        <v>15</v>
      </c>
      <c r="J107" s="33"/>
    </row>
    <row r="108" spans="1:10" s="17" customFormat="1" ht="14.25">
      <c r="A108" s="16" t="s">
        <v>15</v>
      </c>
      <c r="B108" s="16" t="s">
        <v>18</v>
      </c>
      <c r="C108" s="33">
        <f>SUM(C92:C107)</f>
        <v>34099653.72</v>
      </c>
      <c r="D108" s="33">
        <f>SUM(D92:D107)-0.01</f>
        <v>1735501.32</v>
      </c>
      <c r="E108" s="33">
        <f>E106</f>
        <v>1579500</v>
      </c>
      <c r="F108" s="33">
        <f>SUM(F92:F107)-0.01</f>
        <v>35835155.04000001</v>
      </c>
      <c r="G108" s="33">
        <f>SUM(G92:G107)</f>
        <v>36615664.816684</v>
      </c>
      <c r="H108" s="33">
        <f>SUM(H92:H107)+0.01</f>
        <v>1827865.3999659999</v>
      </c>
      <c r="I108" s="33">
        <f>I106</f>
        <v>1660054.5</v>
      </c>
      <c r="J108" s="33">
        <f>SUM(J92:J107)</f>
        <v>38443530.206650004</v>
      </c>
    </row>
    <row r="109" ht="15">
      <c r="D109" s="64"/>
    </row>
    <row r="110" spans="4:9" ht="0.75" customHeight="1">
      <c r="D110" s="64"/>
      <c r="H110" s="64"/>
      <c r="I110" s="64"/>
    </row>
    <row r="111" spans="1:10" ht="15">
      <c r="A111" s="82" t="s">
        <v>200</v>
      </c>
      <c r="B111" s="82"/>
      <c r="C111" s="82"/>
      <c r="D111" s="82"/>
      <c r="E111" s="82"/>
      <c r="F111" s="82"/>
      <c r="G111" s="82"/>
      <c r="H111" s="82"/>
      <c r="I111" s="82"/>
      <c r="J111" s="82"/>
    </row>
    <row r="112" ht="15">
      <c r="A112" s="4" t="s">
        <v>9</v>
      </c>
    </row>
    <row r="114" spans="1:10" ht="15">
      <c r="A114" s="86" t="s">
        <v>21</v>
      </c>
      <c r="B114" s="86" t="s">
        <v>11</v>
      </c>
      <c r="C114" s="86" t="s">
        <v>79</v>
      </c>
      <c r="D114" s="86"/>
      <c r="E114" s="86"/>
      <c r="F114" s="86"/>
      <c r="G114" s="86" t="s">
        <v>195</v>
      </c>
      <c r="H114" s="86"/>
      <c r="I114" s="86"/>
      <c r="J114" s="86"/>
    </row>
    <row r="115" spans="1:10" ht="72.75" customHeight="1">
      <c r="A115" s="86"/>
      <c r="B115" s="86"/>
      <c r="C115" s="7" t="s">
        <v>12</v>
      </c>
      <c r="D115" s="7" t="s">
        <v>13</v>
      </c>
      <c r="E115" s="7" t="s">
        <v>14</v>
      </c>
      <c r="F115" s="7" t="s">
        <v>60</v>
      </c>
      <c r="G115" s="7" t="s">
        <v>12</v>
      </c>
      <c r="H115" s="7" t="s">
        <v>13</v>
      </c>
      <c r="I115" s="7" t="s">
        <v>14</v>
      </c>
      <c r="J115" s="7" t="s">
        <v>58</v>
      </c>
    </row>
    <row r="116" spans="1:10" ht="15">
      <c r="A116" s="7">
        <v>1</v>
      </c>
      <c r="B116" s="7">
        <v>2</v>
      </c>
      <c r="C116" s="7">
        <v>3</v>
      </c>
      <c r="D116" s="7">
        <v>4</v>
      </c>
      <c r="E116" s="7">
        <v>5</v>
      </c>
      <c r="F116" s="7">
        <v>6</v>
      </c>
      <c r="G116" s="7">
        <v>7</v>
      </c>
      <c r="H116" s="7">
        <v>8</v>
      </c>
      <c r="I116" s="7">
        <v>9</v>
      </c>
      <c r="J116" s="7">
        <v>10</v>
      </c>
    </row>
    <row r="117" spans="1:10" s="17" customFormat="1" ht="14.25">
      <c r="A117" s="16" t="s">
        <v>15</v>
      </c>
      <c r="B117" s="16" t="s">
        <v>18</v>
      </c>
      <c r="C117" s="16" t="s">
        <v>15</v>
      </c>
      <c r="D117" s="16" t="s">
        <v>15</v>
      </c>
      <c r="E117" s="16" t="s">
        <v>15</v>
      </c>
      <c r="F117" s="16" t="s">
        <v>15</v>
      </c>
      <c r="G117" s="16" t="s">
        <v>15</v>
      </c>
      <c r="H117" s="16" t="s">
        <v>15</v>
      </c>
      <c r="I117" s="16" t="s">
        <v>15</v>
      </c>
      <c r="J117" s="16" t="s">
        <v>15</v>
      </c>
    </row>
    <row r="119" spans="1:14" ht="15">
      <c r="A119" s="88" t="s">
        <v>22</v>
      </c>
      <c r="B119" s="88"/>
      <c r="C119" s="88"/>
      <c r="D119" s="88"/>
      <c r="E119" s="88"/>
      <c r="F119" s="88"/>
      <c r="G119" s="88"/>
      <c r="H119" s="88"/>
      <c r="I119" s="88"/>
      <c r="J119" s="88"/>
      <c r="K119" s="88"/>
      <c r="L119" s="88"/>
      <c r="M119" s="88"/>
      <c r="N119" s="88"/>
    </row>
    <row r="120" spans="1:14" ht="15">
      <c r="A120" s="88" t="s">
        <v>201</v>
      </c>
      <c r="B120" s="88"/>
      <c r="C120" s="88"/>
      <c r="D120" s="88"/>
      <c r="E120" s="88"/>
      <c r="F120" s="88"/>
      <c r="G120" s="88"/>
      <c r="H120" s="88"/>
      <c r="I120" s="88"/>
      <c r="J120" s="88"/>
      <c r="K120" s="88"/>
      <c r="L120" s="88"/>
      <c r="M120" s="88"/>
      <c r="N120" s="88"/>
    </row>
    <row r="121" ht="15">
      <c r="A121" s="4" t="s">
        <v>9</v>
      </c>
    </row>
    <row r="123" spans="1:16" ht="30.75" customHeight="1">
      <c r="A123" s="86" t="s">
        <v>23</v>
      </c>
      <c r="B123" s="86" t="s">
        <v>24</v>
      </c>
      <c r="C123" s="86" t="s">
        <v>191</v>
      </c>
      <c r="D123" s="86"/>
      <c r="E123" s="86"/>
      <c r="F123" s="86"/>
      <c r="G123" s="86" t="s">
        <v>192</v>
      </c>
      <c r="H123" s="86"/>
      <c r="I123" s="86"/>
      <c r="J123" s="86"/>
      <c r="K123" s="89" t="s">
        <v>193</v>
      </c>
      <c r="L123" s="89"/>
      <c r="M123" s="89"/>
      <c r="N123" s="89"/>
      <c r="P123" s="37"/>
    </row>
    <row r="124" spans="1:16" ht="58.5" customHeight="1">
      <c r="A124" s="86"/>
      <c r="B124" s="86"/>
      <c r="C124" s="40" t="s">
        <v>12</v>
      </c>
      <c r="D124" s="7" t="s">
        <v>13</v>
      </c>
      <c r="E124" s="7" t="s">
        <v>14</v>
      </c>
      <c r="F124" s="7" t="s">
        <v>60</v>
      </c>
      <c r="G124" s="7" t="s">
        <v>12</v>
      </c>
      <c r="H124" s="7" t="s">
        <v>13</v>
      </c>
      <c r="I124" s="7" t="s">
        <v>14</v>
      </c>
      <c r="J124" s="7" t="s">
        <v>58</v>
      </c>
      <c r="K124" s="7" t="s">
        <v>12</v>
      </c>
      <c r="L124" s="7" t="s">
        <v>13</v>
      </c>
      <c r="M124" s="7" t="s">
        <v>14</v>
      </c>
      <c r="N124" s="7" t="s">
        <v>59</v>
      </c>
      <c r="P124" s="37"/>
    </row>
    <row r="125" spans="1:16" ht="15">
      <c r="A125" s="7">
        <v>1</v>
      </c>
      <c r="B125" s="7">
        <v>2</v>
      </c>
      <c r="C125" s="7">
        <v>3</v>
      </c>
      <c r="D125" s="7">
        <v>4</v>
      </c>
      <c r="E125" s="7">
        <v>5</v>
      </c>
      <c r="F125" s="7">
        <v>6</v>
      </c>
      <c r="G125" s="7">
        <v>7</v>
      </c>
      <c r="H125" s="7">
        <v>8</v>
      </c>
      <c r="I125" s="7">
        <v>9</v>
      </c>
      <c r="J125" s="7">
        <v>10</v>
      </c>
      <c r="K125" s="7">
        <v>11</v>
      </c>
      <c r="L125" s="7">
        <v>12</v>
      </c>
      <c r="M125" s="7">
        <v>13</v>
      </c>
      <c r="N125" s="7">
        <v>14</v>
      </c>
      <c r="P125" s="37"/>
    </row>
    <row r="126" spans="1:16" ht="64.5" customHeight="1">
      <c r="A126" s="12" t="s">
        <v>134</v>
      </c>
      <c r="B126" s="43" t="s">
        <v>181</v>
      </c>
      <c r="C126" s="34">
        <v>23121901</v>
      </c>
      <c r="D126" s="34">
        <f>687167.91+84778.9</f>
        <v>771946.81</v>
      </c>
      <c r="E126" s="34"/>
      <c r="F126" s="33">
        <f>C126+D126</f>
        <v>23893847.81</v>
      </c>
      <c r="G126" s="34">
        <f>26438529+90171+37000</f>
        <v>26565700</v>
      </c>
      <c r="H126" s="34">
        <v>111209</v>
      </c>
      <c r="I126" s="34"/>
      <c r="J126" s="33">
        <f>G126+H126</f>
        <v>26676909</v>
      </c>
      <c r="K126" s="34">
        <v>31670200</v>
      </c>
      <c r="L126" s="34">
        <f>L31+L32</f>
        <v>144630</v>
      </c>
      <c r="M126" s="34"/>
      <c r="N126" s="33">
        <f>K126+L126</f>
        <v>31814830</v>
      </c>
      <c r="P126" s="37"/>
    </row>
    <row r="127" spans="1:16" ht="123" customHeight="1">
      <c r="A127" s="12" t="s">
        <v>237</v>
      </c>
      <c r="B127" s="75" t="s">
        <v>239</v>
      </c>
      <c r="C127" s="34">
        <v>128318</v>
      </c>
      <c r="D127" s="34"/>
      <c r="E127" s="34"/>
      <c r="F127" s="33">
        <f>C127+D127</f>
        <v>128318</v>
      </c>
      <c r="G127" s="34">
        <v>135900</v>
      </c>
      <c r="H127" s="34"/>
      <c r="I127" s="34"/>
      <c r="J127" s="33">
        <f>G127</f>
        <v>135900</v>
      </c>
      <c r="K127" s="62">
        <v>237500</v>
      </c>
      <c r="L127" s="34"/>
      <c r="M127" s="34"/>
      <c r="N127" s="33">
        <f>K127+L127</f>
        <v>237500</v>
      </c>
      <c r="P127" s="37"/>
    </row>
    <row r="128" spans="1:16" ht="48.75" customHeight="1" hidden="1">
      <c r="A128" s="116" t="s">
        <v>238</v>
      </c>
      <c r="B128" s="117" t="s">
        <v>180</v>
      </c>
      <c r="C128" s="118"/>
      <c r="D128" s="118"/>
      <c r="E128" s="118"/>
      <c r="F128" s="119"/>
      <c r="G128" s="118">
        <v>585000</v>
      </c>
      <c r="H128" s="118"/>
      <c r="I128" s="118"/>
      <c r="J128" s="119">
        <f>G128</f>
        <v>585000</v>
      </c>
      <c r="K128" s="118">
        <v>763804</v>
      </c>
      <c r="L128" s="118"/>
      <c r="M128" s="118"/>
      <c r="N128" s="119">
        <f>K128+L128</f>
        <v>763804</v>
      </c>
      <c r="P128" s="37"/>
    </row>
    <row r="129" spans="1:16" ht="34.5" customHeight="1">
      <c r="A129" s="7">
        <v>2</v>
      </c>
      <c r="B129" s="14" t="s">
        <v>113</v>
      </c>
      <c r="C129" s="34"/>
      <c r="D129" s="34">
        <f>D37</f>
        <v>119548</v>
      </c>
      <c r="E129" s="34">
        <f>D129</f>
        <v>119548</v>
      </c>
      <c r="F129" s="33">
        <f>C129+D129</f>
        <v>119548</v>
      </c>
      <c r="G129" s="34"/>
      <c r="H129" s="34">
        <f>H37</f>
        <v>1563291</v>
      </c>
      <c r="I129" s="34">
        <f>H129</f>
        <v>1563291</v>
      </c>
      <c r="J129" s="33">
        <f>G129+H129</f>
        <v>1563291</v>
      </c>
      <c r="K129" s="34"/>
      <c r="L129" s="34">
        <f>L37</f>
        <v>1500000</v>
      </c>
      <c r="M129" s="34">
        <f>L129</f>
        <v>1500000</v>
      </c>
      <c r="N129" s="33">
        <f>K129+L129</f>
        <v>1500000</v>
      </c>
      <c r="P129" s="37"/>
    </row>
    <row r="130" spans="1:16" s="17" customFormat="1" ht="14.25">
      <c r="A130" s="15" t="s">
        <v>15</v>
      </c>
      <c r="B130" s="16" t="s">
        <v>18</v>
      </c>
      <c r="C130" s="33">
        <f>C126</f>
        <v>23121901</v>
      </c>
      <c r="D130" s="33">
        <f>D126+D129</f>
        <v>891494.81</v>
      </c>
      <c r="E130" s="33">
        <f>E126+E129</f>
        <v>119548</v>
      </c>
      <c r="F130" s="33">
        <f>C130+D130</f>
        <v>24013395.81</v>
      </c>
      <c r="G130" s="33">
        <f>G126</f>
        <v>26565700</v>
      </c>
      <c r="H130" s="33">
        <f>H129+H126</f>
        <v>1674500</v>
      </c>
      <c r="I130" s="33">
        <f>I129</f>
        <v>1563291</v>
      </c>
      <c r="J130" s="33">
        <f>G130+H130</f>
        <v>28240200</v>
      </c>
      <c r="K130" s="33">
        <f>K126</f>
        <v>31670200</v>
      </c>
      <c r="L130" s="33">
        <f>L126+L129</f>
        <v>1644630</v>
      </c>
      <c r="M130" s="33">
        <f>M126+M129</f>
        <v>1500000</v>
      </c>
      <c r="N130" s="33">
        <f>K130+L130</f>
        <v>33314830</v>
      </c>
      <c r="P130" s="38"/>
    </row>
    <row r="131" spans="3:14" ht="14.25" customHeight="1">
      <c r="C131" s="64"/>
      <c r="D131" s="64"/>
      <c r="E131" s="64"/>
      <c r="F131" s="64"/>
      <c r="G131" s="64"/>
      <c r="H131" s="64"/>
      <c r="I131" s="64"/>
      <c r="J131" s="64"/>
      <c r="K131" s="72"/>
      <c r="L131" s="64"/>
      <c r="M131" s="64"/>
      <c r="N131" s="64"/>
    </row>
    <row r="132" ht="15" hidden="1"/>
    <row r="133" spans="1:10" s="47" customFormat="1" ht="15">
      <c r="A133" s="90" t="s">
        <v>202</v>
      </c>
      <c r="B133" s="90"/>
      <c r="C133" s="90"/>
      <c r="D133" s="90"/>
      <c r="E133" s="90"/>
      <c r="F133" s="90"/>
      <c r="G133" s="90"/>
      <c r="H133" s="90"/>
      <c r="I133" s="90"/>
      <c r="J133" s="90"/>
    </row>
    <row r="134" s="47" customFormat="1" ht="15">
      <c r="A134" s="68" t="s">
        <v>9</v>
      </c>
    </row>
    <row r="135" ht="6" customHeight="1"/>
    <row r="136" spans="1:15" ht="15">
      <c r="A136" s="86" t="s">
        <v>61</v>
      </c>
      <c r="B136" s="86" t="s">
        <v>24</v>
      </c>
      <c r="C136" s="98" t="s">
        <v>79</v>
      </c>
      <c r="D136" s="98"/>
      <c r="E136" s="98"/>
      <c r="F136" s="98"/>
      <c r="G136" s="98" t="s">
        <v>195</v>
      </c>
      <c r="H136" s="98"/>
      <c r="I136" s="98"/>
      <c r="J136" s="98"/>
      <c r="L136" s="115"/>
      <c r="M136" s="115"/>
      <c r="N136" s="115"/>
      <c r="O136" s="115"/>
    </row>
    <row r="137" spans="1:15" ht="54.75" customHeight="1">
      <c r="A137" s="86"/>
      <c r="B137" s="86"/>
      <c r="C137" s="7" t="s">
        <v>12</v>
      </c>
      <c r="D137" s="7" t="s">
        <v>13</v>
      </c>
      <c r="E137" s="7" t="s">
        <v>14</v>
      </c>
      <c r="F137" s="7" t="s">
        <v>60</v>
      </c>
      <c r="G137" s="7" t="s">
        <v>12</v>
      </c>
      <c r="H137" s="7" t="s">
        <v>13</v>
      </c>
      <c r="I137" s="7" t="s">
        <v>14</v>
      </c>
      <c r="J137" s="7" t="s">
        <v>58</v>
      </c>
      <c r="L137" s="115"/>
      <c r="M137" s="115"/>
      <c r="N137" s="115"/>
      <c r="O137" s="115"/>
    </row>
    <row r="138" spans="1:15" ht="20.25" customHeight="1">
      <c r="A138" s="7">
        <v>1</v>
      </c>
      <c r="B138" s="7">
        <v>2</v>
      </c>
      <c r="C138" s="7">
        <v>3</v>
      </c>
      <c r="D138" s="7">
        <v>4</v>
      </c>
      <c r="E138" s="7">
        <v>5</v>
      </c>
      <c r="F138" s="7">
        <v>6</v>
      </c>
      <c r="G138" s="7">
        <v>7</v>
      </c>
      <c r="H138" s="7">
        <v>8</v>
      </c>
      <c r="I138" s="7">
        <v>9</v>
      </c>
      <c r="J138" s="7">
        <v>10</v>
      </c>
      <c r="L138" s="115"/>
      <c r="M138" s="115"/>
      <c r="N138" s="115"/>
      <c r="O138" s="115"/>
    </row>
    <row r="139" spans="1:10" ht="63" customHeight="1">
      <c r="A139" s="7">
        <v>1</v>
      </c>
      <c r="B139" s="43" t="s">
        <v>181</v>
      </c>
      <c r="C139" s="34">
        <v>34099654</v>
      </c>
      <c r="D139" s="34">
        <v>156001</v>
      </c>
      <c r="E139" s="34"/>
      <c r="F139" s="33">
        <f>C139+D139</f>
        <v>34255655</v>
      </c>
      <c r="G139" s="34">
        <v>36615665</v>
      </c>
      <c r="H139" s="62">
        <v>167810</v>
      </c>
      <c r="I139" s="34"/>
      <c r="J139" s="33">
        <f>G139+H139</f>
        <v>36783475</v>
      </c>
    </row>
    <row r="140" spans="1:10" ht="108" customHeight="1">
      <c r="A140" s="12" t="s">
        <v>237</v>
      </c>
      <c r="B140" s="74" t="s">
        <v>239</v>
      </c>
      <c r="C140" s="62">
        <v>256500</v>
      </c>
      <c r="D140" s="34"/>
      <c r="E140" s="34"/>
      <c r="F140" s="33">
        <f>C140+D140</f>
        <v>256500</v>
      </c>
      <c r="G140" s="62">
        <v>276300</v>
      </c>
      <c r="H140" s="62"/>
      <c r="I140" s="34"/>
      <c r="J140" s="33">
        <f>G140+H140</f>
        <v>276300</v>
      </c>
    </row>
    <row r="141" spans="1:10" ht="47.25" customHeight="1" hidden="1">
      <c r="A141" s="116" t="s">
        <v>238</v>
      </c>
      <c r="B141" s="117" t="s">
        <v>180</v>
      </c>
      <c r="C141" s="118">
        <v>804286</v>
      </c>
      <c r="D141" s="118"/>
      <c r="E141" s="118"/>
      <c r="F141" s="119">
        <f>C141+D141</f>
        <v>804286</v>
      </c>
      <c r="G141" s="118">
        <v>845304</v>
      </c>
      <c r="H141" s="118"/>
      <c r="I141" s="118"/>
      <c r="J141" s="119">
        <f>G141+H141</f>
        <v>845304</v>
      </c>
    </row>
    <row r="142" spans="1:10" ht="34.5" customHeight="1">
      <c r="A142" s="7">
        <v>2</v>
      </c>
      <c r="B142" s="14" t="s">
        <v>113</v>
      </c>
      <c r="C142" s="34"/>
      <c r="D142" s="34">
        <v>1579500</v>
      </c>
      <c r="E142" s="34">
        <f>D142</f>
        <v>1579500</v>
      </c>
      <c r="F142" s="33">
        <f>D142</f>
        <v>1579500</v>
      </c>
      <c r="G142" s="34"/>
      <c r="H142" s="34">
        <v>1660055</v>
      </c>
      <c r="I142" s="34">
        <f>H142</f>
        <v>1660055</v>
      </c>
      <c r="J142" s="33">
        <f>H142</f>
        <v>1660055</v>
      </c>
    </row>
    <row r="143" spans="1:10" s="17" customFormat="1" ht="15.75" customHeight="1">
      <c r="A143" s="15" t="s">
        <v>15</v>
      </c>
      <c r="B143" s="16" t="s">
        <v>18</v>
      </c>
      <c r="C143" s="33">
        <f>C139</f>
        <v>34099654</v>
      </c>
      <c r="D143" s="33">
        <f>D139+D142</f>
        <v>1735501</v>
      </c>
      <c r="E143" s="33">
        <f>E142</f>
        <v>1579500</v>
      </c>
      <c r="F143" s="33">
        <f>C143+D143</f>
        <v>35835155</v>
      </c>
      <c r="G143" s="33">
        <f>G139</f>
        <v>36615665</v>
      </c>
      <c r="H143" s="33">
        <f>H139+H142</f>
        <v>1827865</v>
      </c>
      <c r="I143" s="33">
        <f>I142</f>
        <v>1660055</v>
      </c>
      <c r="J143" s="33">
        <f>G143+H143</f>
        <v>38443530</v>
      </c>
    </row>
    <row r="144" spans="3:10" ht="15">
      <c r="C144" s="64"/>
      <c r="D144" s="64"/>
      <c r="E144" s="64"/>
      <c r="F144" s="64"/>
      <c r="G144" s="64"/>
      <c r="H144" s="64"/>
      <c r="I144" s="64"/>
      <c r="J144" s="64"/>
    </row>
    <row r="145" spans="1:13" ht="15">
      <c r="A145" s="88" t="s">
        <v>187</v>
      </c>
      <c r="B145" s="88"/>
      <c r="C145" s="88"/>
      <c r="D145" s="88"/>
      <c r="E145" s="88"/>
      <c r="F145" s="88"/>
      <c r="G145" s="88"/>
      <c r="H145" s="88"/>
      <c r="I145" s="88"/>
      <c r="J145" s="88"/>
      <c r="K145" s="88"/>
      <c r="L145" s="88"/>
      <c r="M145" s="88"/>
    </row>
    <row r="146" spans="1:13" ht="15">
      <c r="A146" s="88" t="s">
        <v>203</v>
      </c>
      <c r="B146" s="88"/>
      <c r="C146" s="88"/>
      <c r="D146" s="88"/>
      <c r="E146" s="88"/>
      <c r="F146" s="88"/>
      <c r="G146" s="88"/>
      <c r="H146" s="88"/>
      <c r="I146" s="88"/>
      <c r="J146" s="88"/>
      <c r="K146" s="88"/>
      <c r="L146" s="88"/>
      <c r="M146" s="88"/>
    </row>
    <row r="147" ht="15">
      <c r="A147" s="4" t="s">
        <v>9</v>
      </c>
    </row>
    <row r="149" spans="1:13" ht="15">
      <c r="A149" s="86" t="s">
        <v>23</v>
      </c>
      <c r="B149" s="86" t="s">
        <v>25</v>
      </c>
      <c r="C149" s="86" t="s">
        <v>26</v>
      </c>
      <c r="D149" s="86" t="s">
        <v>27</v>
      </c>
      <c r="E149" s="86" t="s">
        <v>191</v>
      </c>
      <c r="F149" s="86"/>
      <c r="G149" s="86"/>
      <c r="H149" s="89" t="s">
        <v>192</v>
      </c>
      <c r="I149" s="89"/>
      <c r="J149" s="89"/>
      <c r="K149" s="89" t="s">
        <v>193</v>
      </c>
      <c r="L149" s="89"/>
      <c r="M149" s="89"/>
    </row>
    <row r="150" spans="1:13" ht="30">
      <c r="A150" s="86"/>
      <c r="B150" s="86"/>
      <c r="C150" s="86"/>
      <c r="D150" s="86"/>
      <c r="E150" s="7" t="s">
        <v>12</v>
      </c>
      <c r="F150" s="7" t="s">
        <v>13</v>
      </c>
      <c r="G150" s="7" t="s">
        <v>62</v>
      </c>
      <c r="H150" s="7" t="s">
        <v>12</v>
      </c>
      <c r="I150" s="7" t="s">
        <v>13</v>
      </c>
      <c r="J150" s="7" t="s">
        <v>63</v>
      </c>
      <c r="K150" s="7" t="s">
        <v>12</v>
      </c>
      <c r="L150" s="7" t="s">
        <v>13</v>
      </c>
      <c r="M150" s="7" t="s">
        <v>59</v>
      </c>
    </row>
    <row r="151" spans="1:13" ht="15">
      <c r="A151" s="7">
        <v>1</v>
      </c>
      <c r="B151" s="7">
        <v>2</v>
      </c>
      <c r="C151" s="7">
        <v>3</v>
      </c>
      <c r="D151" s="7">
        <v>4</v>
      </c>
      <c r="E151" s="7">
        <v>5</v>
      </c>
      <c r="F151" s="7">
        <v>6</v>
      </c>
      <c r="G151" s="7">
        <v>7</v>
      </c>
      <c r="H151" s="7">
        <v>8</v>
      </c>
      <c r="I151" s="7">
        <v>9</v>
      </c>
      <c r="J151" s="7">
        <v>10</v>
      </c>
      <c r="K151" s="7">
        <v>11</v>
      </c>
      <c r="L151" s="7">
        <v>12</v>
      </c>
      <c r="M151" s="7">
        <v>13</v>
      </c>
    </row>
    <row r="152" spans="1:13" ht="15">
      <c r="A152" s="7" t="s">
        <v>15</v>
      </c>
      <c r="B152" s="39" t="s">
        <v>28</v>
      </c>
      <c r="C152" s="40" t="s">
        <v>15</v>
      </c>
      <c r="D152" s="40" t="s">
        <v>15</v>
      </c>
      <c r="E152" s="40" t="s">
        <v>15</v>
      </c>
      <c r="F152" s="40" t="s">
        <v>15</v>
      </c>
      <c r="G152" s="41"/>
      <c r="H152" s="40" t="s">
        <v>15</v>
      </c>
      <c r="I152" s="40" t="s">
        <v>15</v>
      </c>
      <c r="J152" s="40"/>
      <c r="K152" s="40" t="s">
        <v>15</v>
      </c>
      <c r="L152" s="40" t="s">
        <v>15</v>
      </c>
      <c r="M152" s="41"/>
    </row>
    <row r="153" spans="1:13" ht="15">
      <c r="A153" s="7">
        <v>1</v>
      </c>
      <c r="B153" s="42" t="s">
        <v>116</v>
      </c>
      <c r="C153" s="40" t="s">
        <v>160</v>
      </c>
      <c r="D153" s="40" t="s">
        <v>161</v>
      </c>
      <c r="E153" s="40">
        <v>1</v>
      </c>
      <c r="F153" s="40"/>
      <c r="G153" s="41">
        <f>E153+F153</f>
        <v>1</v>
      </c>
      <c r="H153" s="40">
        <v>1</v>
      </c>
      <c r="I153" s="40"/>
      <c r="J153" s="41">
        <f aca="true" t="shared" si="8" ref="J153:J166">H153+I153</f>
        <v>1</v>
      </c>
      <c r="K153" s="40">
        <v>1</v>
      </c>
      <c r="L153" s="40"/>
      <c r="M153" s="41">
        <f aca="true" t="shared" si="9" ref="M153:M164">K153+L153</f>
        <v>1</v>
      </c>
    </row>
    <row r="154" spans="1:13" ht="15">
      <c r="A154" s="7">
        <v>2</v>
      </c>
      <c r="B154" s="42" t="s">
        <v>117</v>
      </c>
      <c r="C154" s="40" t="s">
        <v>160</v>
      </c>
      <c r="D154" s="40" t="s">
        <v>161</v>
      </c>
      <c r="E154" s="40">
        <v>12</v>
      </c>
      <c r="F154" s="40"/>
      <c r="G154" s="41">
        <f>E154+F154</f>
        <v>12</v>
      </c>
      <c r="H154" s="40">
        <v>12</v>
      </c>
      <c r="I154" s="40"/>
      <c r="J154" s="41">
        <f t="shared" si="8"/>
        <v>12</v>
      </c>
      <c r="K154" s="40">
        <v>12</v>
      </c>
      <c r="L154" s="40"/>
      <c r="M154" s="41">
        <f t="shared" si="9"/>
        <v>12</v>
      </c>
    </row>
    <row r="155" spans="1:13" ht="30">
      <c r="A155" s="7">
        <v>3</v>
      </c>
      <c r="B155" s="42" t="s">
        <v>118</v>
      </c>
      <c r="C155" s="40" t="s">
        <v>160</v>
      </c>
      <c r="D155" s="40" t="s">
        <v>162</v>
      </c>
      <c r="E155" s="40">
        <v>276.5</v>
      </c>
      <c r="F155" s="40">
        <v>1.5</v>
      </c>
      <c r="G155" s="41">
        <f>E155+F155</f>
        <v>278</v>
      </c>
      <c r="H155" s="40">
        <v>276.5</v>
      </c>
      <c r="I155" s="40">
        <v>1.5</v>
      </c>
      <c r="J155" s="41">
        <f t="shared" si="8"/>
        <v>278</v>
      </c>
      <c r="K155" s="40">
        <v>276.5</v>
      </c>
      <c r="L155" s="40">
        <v>1.5</v>
      </c>
      <c r="M155" s="41">
        <f t="shared" si="9"/>
        <v>278</v>
      </c>
    </row>
    <row r="156" spans="1:13" ht="30">
      <c r="A156" s="12" t="s">
        <v>115</v>
      </c>
      <c r="B156" s="43" t="s">
        <v>119</v>
      </c>
      <c r="C156" s="40" t="s">
        <v>160</v>
      </c>
      <c r="D156" s="40" t="s">
        <v>162</v>
      </c>
      <c r="E156" s="40">
        <v>195.5</v>
      </c>
      <c r="F156" s="40">
        <v>1.5</v>
      </c>
      <c r="G156" s="41">
        <f>E156+F156</f>
        <v>197</v>
      </c>
      <c r="H156" s="40">
        <v>209.5</v>
      </c>
      <c r="I156" s="40">
        <v>1.5</v>
      </c>
      <c r="J156" s="41">
        <f t="shared" si="8"/>
        <v>211</v>
      </c>
      <c r="K156" s="40">
        <v>210.5</v>
      </c>
      <c r="L156" s="40">
        <v>1.5</v>
      </c>
      <c r="M156" s="41">
        <f t="shared" si="9"/>
        <v>212</v>
      </c>
    </row>
    <row r="157" spans="1:13" ht="15">
      <c r="A157" s="7" t="s">
        <v>15</v>
      </c>
      <c r="B157" s="39" t="s">
        <v>29</v>
      </c>
      <c r="C157" s="40" t="s">
        <v>15</v>
      </c>
      <c r="D157" s="40" t="s">
        <v>15</v>
      </c>
      <c r="E157" s="40" t="s">
        <v>15</v>
      </c>
      <c r="F157" s="40" t="s">
        <v>15</v>
      </c>
      <c r="G157" s="41" t="s">
        <v>15</v>
      </c>
      <c r="H157" s="40" t="s">
        <v>15</v>
      </c>
      <c r="I157" s="40" t="s">
        <v>15</v>
      </c>
      <c r="J157" s="40" t="s">
        <v>15</v>
      </c>
      <c r="K157" s="40" t="s">
        <v>15</v>
      </c>
      <c r="L157" s="40" t="s">
        <v>15</v>
      </c>
      <c r="M157" s="40" t="s">
        <v>15</v>
      </c>
    </row>
    <row r="158" spans="1:13" ht="33.75" customHeight="1">
      <c r="A158" s="12">
        <v>1</v>
      </c>
      <c r="B158" s="42" t="s">
        <v>127</v>
      </c>
      <c r="C158" s="40" t="s">
        <v>163</v>
      </c>
      <c r="D158" s="40" t="s">
        <v>164</v>
      </c>
      <c r="E158" s="40">
        <v>10388</v>
      </c>
      <c r="F158" s="40">
        <v>121</v>
      </c>
      <c r="G158" s="36">
        <f aca="true" t="shared" si="10" ref="G158:G165">E158+F158</f>
        <v>10509</v>
      </c>
      <c r="H158" s="40">
        <v>10369</v>
      </c>
      <c r="I158" s="40">
        <v>140</v>
      </c>
      <c r="J158" s="36">
        <f t="shared" si="8"/>
        <v>10509</v>
      </c>
      <c r="K158" s="69">
        <v>10445</v>
      </c>
      <c r="L158" s="69">
        <v>155</v>
      </c>
      <c r="M158" s="36">
        <f>K158+L158</f>
        <v>10600</v>
      </c>
    </row>
    <row r="159" spans="1:13" ht="15">
      <c r="A159" s="12" t="s">
        <v>120</v>
      </c>
      <c r="B159" s="42" t="s">
        <v>128</v>
      </c>
      <c r="C159" s="40" t="s">
        <v>163</v>
      </c>
      <c r="D159" s="40" t="s">
        <v>164</v>
      </c>
      <c r="E159" s="40">
        <v>91</v>
      </c>
      <c r="F159" s="40">
        <v>5</v>
      </c>
      <c r="G159" s="36">
        <f t="shared" si="10"/>
        <v>96</v>
      </c>
      <c r="H159" s="40">
        <v>91</v>
      </c>
      <c r="I159" s="40">
        <v>5</v>
      </c>
      <c r="J159" s="36">
        <f t="shared" si="8"/>
        <v>96</v>
      </c>
      <c r="K159" s="69">
        <v>100</v>
      </c>
      <c r="L159" s="69">
        <v>5</v>
      </c>
      <c r="M159" s="36">
        <f t="shared" si="9"/>
        <v>105</v>
      </c>
    </row>
    <row r="160" spans="1:13" ht="45">
      <c r="A160" s="12" t="s">
        <v>121</v>
      </c>
      <c r="B160" s="42" t="s">
        <v>129</v>
      </c>
      <c r="C160" s="40" t="s">
        <v>163</v>
      </c>
      <c r="D160" s="40" t="s">
        <v>164</v>
      </c>
      <c r="E160" s="40">
        <v>9441</v>
      </c>
      <c r="F160" s="40">
        <v>196</v>
      </c>
      <c r="G160" s="36">
        <f t="shared" si="10"/>
        <v>9637</v>
      </c>
      <c r="H160" s="40">
        <v>10369</v>
      </c>
      <c r="I160" s="40">
        <v>140</v>
      </c>
      <c r="J160" s="36">
        <f t="shared" si="8"/>
        <v>10509</v>
      </c>
      <c r="K160" s="69">
        <v>10445</v>
      </c>
      <c r="L160" s="69">
        <v>155</v>
      </c>
      <c r="M160" s="36">
        <f t="shared" si="9"/>
        <v>10600</v>
      </c>
    </row>
    <row r="161" spans="1:13" ht="47.25" customHeight="1">
      <c r="A161" s="12" t="s">
        <v>122</v>
      </c>
      <c r="B161" s="42" t="s">
        <v>130</v>
      </c>
      <c r="C161" s="40" t="s">
        <v>163</v>
      </c>
      <c r="D161" s="40" t="s">
        <v>165</v>
      </c>
      <c r="E161" s="40">
        <v>9516</v>
      </c>
      <c r="F161" s="40">
        <v>121</v>
      </c>
      <c r="G161" s="36">
        <f t="shared" si="10"/>
        <v>9637</v>
      </c>
      <c r="H161" s="40">
        <v>10369</v>
      </c>
      <c r="I161" s="40">
        <v>140</v>
      </c>
      <c r="J161" s="36">
        <f t="shared" si="8"/>
        <v>10509</v>
      </c>
      <c r="K161" s="69">
        <v>10445</v>
      </c>
      <c r="L161" s="69">
        <v>155</v>
      </c>
      <c r="M161" s="36">
        <f t="shared" si="9"/>
        <v>10600</v>
      </c>
    </row>
    <row r="162" spans="1:13" ht="15">
      <c r="A162" s="12" t="s">
        <v>115</v>
      </c>
      <c r="B162" s="42" t="s">
        <v>131</v>
      </c>
      <c r="C162" s="40" t="s">
        <v>163</v>
      </c>
      <c r="D162" s="40" t="s">
        <v>165</v>
      </c>
      <c r="E162" s="40">
        <v>2021</v>
      </c>
      <c r="F162" s="40">
        <v>17</v>
      </c>
      <c r="G162" s="36">
        <f t="shared" si="10"/>
        <v>2038</v>
      </c>
      <c r="H162" s="40">
        <v>2079</v>
      </c>
      <c r="I162" s="40">
        <v>26</v>
      </c>
      <c r="J162" s="36">
        <f t="shared" si="8"/>
        <v>2105</v>
      </c>
      <c r="K162" s="69">
        <v>1981</v>
      </c>
      <c r="L162" s="69">
        <v>30</v>
      </c>
      <c r="M162" s="36">
        <f t="shared" si="9"/>
        <v>2011</v>
      </c>
    </row>
    <row r="163" spans="1:13" ht="15">
      <c r="A163" s="12" t="s">
        <v>123</v>
      </c>
      <c r="B163" s="42" t="s">
        <v>132</v>
      </c>
      <c r="C163" s="40" t="s">
        <v>163</v>
      </c>
      <c r="D163" s="40" t="s">
        <v>165</v>
      </c>
      <c r="E163" s="40">
        <v>7495</v>
      </c>
      <c r="F163" s="40">
        <v>104</v>
      </c>
      <c r="G163" s="36">
        <f t="shared" si="10"/>
        <v>7599</v>
      </c>
      <c r="H163" s="40">
        <v>8290</v>
      </c>
      <c r="I163" s="40">
        <v>114</v>
      </c>
      <c r="J163" s="36">
        <f t="shared" si="8"/>
        <v>8404</v>
      </c>
      <c r="K163" s="69">
        <f>8464</f>
        <v>8464</v>
      </c>
      <c r="L163" s="69">
        <v>125</v>
      </c>
      <c r="M163" s="36">
        <f t="shared" si="9"/>
        <v>8589</v>
      </c>
    </row>
    <row r="164" spans="1:13" ht="45">
      <c r="A164" s="12" t="s">
        <v>124</v>
      </c>
      <c r="B164" s="42" t="s">
        <v>133</v>
      </c>
      <c r="C164" s="40" t="s">
        <v>163</v>
      </c>
      <c r="D164" s="40" t="s">
        <v>165</v>
      </c>
      <c r="E164" s="40">
        <f aca="true" t="shared" si="11" ref="E164:F166">E161</f>
        <v>9516</v>
      </c>
      <c r="F164" s="40">
        <f t="shared" si="11"/>
        <v>121</v>
      </c>
      <c r="G164" s="36">
        <f t="shared" si="10"/>
        <v>9637</v>
      </c>
      <c r="H164" s="40">
        <v>10369</v>
      </c>
      <c r="I164" s="40">
        <v>140</v>
      </c>
      <c r="J164" s="36">
        <f t="shared" si="8"/>
        <v>10509</v>
      </c>
      <c r="K164" s="65">
        <v>10445</v>
      </c>
      <c r="L164" s="65">
        <v>155</v>
      </c>
      <c r="M164" s="36">
        <f t="shared" si="9"/>
        <v>10600</v>
      </c>
    </row>
    <row r="165" spans="1:13" ht="15">
      <c r="A165" s="12" t="s">
        <v>125</v>
      </c>
      <c r="B165" s="42" t="s">
        <v>131</v>
      </c>
      <c r="C165" s="40" t="s">
        <v>163</v>
      </c>
      <c r="D165" s="40" t="s">
        <v>165</v>
      </c>
      <c r="E165" s="40">
        <f t="shared" si="11"/>
        <v>2021</v>
      </c>
      <c r="F165" s="40">
        <f t="shared" si="11"/>
        <v>17</v>
      </c>
      <c r="G165" s="36">
        <f t="shared" si="10"/>
        <v>2038</v>
      </c>
      <c r="H165" s="40">
        <v>2079</v>
      </c>
      <c r="I165" s="40">
        <v>26</v>
      </c>
      <c r="J165" s="36">
        <f t="shared" si="8"/>
        <v>2105</v>
      </c>
      <c r="K165" s="65">
        <v>1981</v>
      </c>
      <c r="L165" s="65">
        <v>30</v>
      </c>
      <c r="M165" s="36">
        <f>K165+L165</f>
        <v>2011</v>
      </c>
    </row>
    <row r="166" spans="1:13" ht="15">
      <c r="A166" s="12" t="s">
        <v>126</v>
      </c>
      <c r="B166" s="42" t="s">
        <v>132</v>
      </c>
      <c r="C166" s="40" t="s">
        <v>163</v>
      </c>
      <c r="D166" s="40" t="s">
        <v>165</v>
      </c>
      <c r="E166" s="40">
        <f t="shared" si="11"/>
        <v>7495</v>
      </c>
      <c r="F166" s="40">
        <f t="shared" si="11"/>
        <v>104</v>
      </c>
      <c r="G166" s="36">
        <f>E166+F166</f>
        <v>7599</v>
      </c>
      <c r="H166" s="40">
        <v>8290</v>
      </c>
      <c r="I166" s="40">
        <v>114</v>
      </c>
      <c r="J166" s="36">
        <f t="shared" si="8"/>
        <v>8404</v>
      </c>
      <c r="K166" s="65">
        <v>8464</v>
      </c>
      <c r="L166" s="65">
        <v>125</v>
      </c>
      <c r="M166" s="36">
        <f>K166+L166</f>
        <v>8589</v>
      </c>
    </row>
    <row r="167" spans="1:13" ht="30">
      <c r="A167" s="12" t="s">
        <v>216</v>
      </c>
      <c r="B167" s="42" t="s">
        <v>140</v>
      </c>
      <c r="C167" s="40" t="s">
        <v>160</v>
      </c>
      <c r="D167" s="7" t="s">
        <v>182</v>
      </c>
      <c r="E167" s="40"/>
      <c r="F167" s="40">
        <v>10</v>
      </c>
      <c r="G167" s="36">
        <v>10</v>
      </c>
      <c r="H167" s="40"/>
      <c r="I167" s="40">
        <v>11</v>
      </c>
      <c r="J167" s="36">
        <f>H167+I167</f>
        <v>11</v>
      </c>
      <c r="K167" s="65"/>
      <c r="L167" s="65">
        <v>1</v>
      </c>
      <c r="M167" s="36">
        <f>K167+L167</f>
        <v>1</v>
      </c>
    </row>
    <row r="168" spans="1:13" ht="15">
      <c r="A168" s="12" t="s">
        <v>15</v>
      </c>
      <c r="B168" s="39" t="s">
        <v>30</v>
      </c>
      <c r="C168" s="40" t="s">
        <v>15</v>
      </c>
      <c r="D168" s="40" t="s">
        <v>15</v>
      </c>
      <c r="E168" s="40" t="s">
        <v>15</v>
      </c>
      <c r="F168" s="40" t="s">
        <v>15</v>
      </c>
      <c r="G168" s="41" t="s">
        <v>15</v>
      </c>
      <c r="H168" s="40" t="s">
        <v>15</v>
      </c>
      <c r="I168" s="40" t="s">
        <v>15</v>
      </c>
      <c r="J168" s="40" t="s">
        <v>15</v>
      </c>
      <c r="K168" s="40" t="s">
        <v>15</v>
      </c>
      <c r="L168" s="40" t="s">
        <v>15</v>
      </c>
      <c r="M168" s="40" t="s">
        <v>15</v>
      </c>
    </row>
    <row r="169" spans="1:13" ht="45">
      <c r="A169" s="12" t="s">
        <v>134</v>
      </c>
      <c r="B169" s="42" t="s">
        <v>135</v>
      </c>
      <c r="C169" s="40" t="s">
        <v>163</v>
      </c>
      <c r="D169" s="40" t="s">
        <v>165</v>
      </c>
      <c r="E169" s="36">
        <f aca="true" t="shared" si="12" ref="E169:L169">E164/E156</f>
        <v>48.67519181585678</v>
      </c>
      <c r="F169" s="36">
        <f t="shared" si="12"/>
        <v>80.66666666666667</v>
      </c>
      <c r="G169" s="36">
        <f t="shared" si="12"/>
        <v>48.91878172588832</v>
      </c>
      <c r="H169" s="36">
        <f t="shared" si="12"/>
        <v>49.49403341288783</v>
      </c>
      <c r="I169" s="36">
        <f t="shared" si="12"/>
        <v>93.33333333333333</v>
      </c>
      <c r="J169" s="36">
        <f t="shared" si="12"/>
        <v>49.80568720379147</v>
      </c>
      <c r="K169" s="36">
        <f>K164/K156</f>
        <v>49.61995249406176</v>
      </c>
      <c r="L169" s="36">
        <f t="shared" si="12"/>
        <v>103.33333333333333</v>
      </c>
      <c r="M169" s="36">
        <v>50</v>
      </c>
    </row>
    <row r="170" spans="1:13" ht="59.25" customHeight="1">
      <c r="A170" s="12" t="s">
        <v>121</v>
      </c>
      <c r="B170" s="42" t="s">
        <v>136</v>
      </c>
      <c r="C170" s="40" t="s">
        <v>166</v>
      </c>
      <c r="D170" s="40" t="s">
        <v>165</v>
      </c>
      <c r="E170" s="41">
        <f>C126/E161</f>
        <v>2429.792034468264</v>
      </c>
      <c r="F170" s="41">
        <f>D126/F161</f>
        <v>6379.725702479339</v>
      </c>
      <c r="G170" s="41">
        <f>23893847/G160</f>
        <v>2479.386427311404</v>
      </c>
      <c r="H170" s="41">
        <v>2562.03</v>
      </c>
      <c r="I170" s="41">
        <v>794.35</v>
      </c>
      <c r="J170" s="41">
        <v>2538.48</v>
      </c>
      <c r="K170" s="41">
        <f>K75/K158</f>
        <v>3032.0919100047868</v>
      </c>
      <c r="L170" s="41">
        <f>14463/L158*10</f>
        <v>933.0967741935484</v>
      </c>
      <c r="M170" s="41">
        <v>3001.4</v>
      </c>
    </row>
    <row r="171" spans="1:13" ht="62.25" customHeight="1">
      <c r="A171" s="12" t="s">
        <v>122</v>
      </c>
      <c r="B171" s="42" t="s">
        <v>137</v>
      </c>
      <c r="C171" s="40" t="s">
        <v>166</v>
      </c>
      <c r="D171" s="40" t="s">
        <v>165</v>
      </c>
      <c r="E171" s="41">
        <f aca="true" t="shared" si="13" ref="E171:I172">E170</f>
        <v>2429.792034468264</v>
      </c>
      <c r="F171" s="41">
        <f t="shared" si="13"/>
        <v>6379.725702479339</v>
      </c>
      <c r="G171" s="41">
        <f t="shared" si="13"/>
        <v>2479.386427311404</v>
      </c>
      <c r="H171" s="41">
        <v>2562.03</v>
      </c>
      <c r="I171" s="41">
        <f t="shared" si="13"/>
        <v>794.35</v>
      </c>
      <c r="J171" s="41">
        <v>2538.48</v>
      </c>
      <c r="K171" s="41">
        <f>K170</f>
        <v>3032.0919100047868</v>
      </c>
      <c r="L171" s="41">
        <f>L170</f>
        <v>933.0967741935484</v>
      </c>
      <c r="M171" s="41">
        <f>M170</f>
        <v>3001.4</v>
      </c>
    </row>
    <row r="172" spans="1:13" ht="66" customHeight="1">
      <c r="A172" s="12" t="s">
        <v>124</v>
      </c>
      <c r="B172" s="43" t="s">
        <v>138</v>
      </c>
      <c r="C172" s="40" t="s">
        <v>166</v>
      </c>
      <c r="D172" s="40" t="s">
        <v>165</v>
      </c>
      <c r="E172" s="41">
        <f t="shared" si="13"/>
        <v>2429.792034468264</v>
      </c>
      <c r="F172" s="41">
        <f t="shared" si="13"/>
        <v>6379.725702479339</v>
      </c>
      <c r="G172" s="41">
        <f t="shared" si="13"/>
        <v>2479.386427311404</v>
      </c>
      <c r="H172" s="41">
        <v>2562.03</v>
      </c>
      <c r="I172" s="41">
        <f t="shared" si="13"/>
        <v>794.35</v>
      </c>
      <c r="J172" s="41">
        <v>2538.48</v>
      </c>
      <c r="K172" s="41">
        <f>K171</f>
        <v>3032.0919100047868</v>
      </c>
      <c r="L172" s="41">
        <f>L171</f>
        <v>933.0967741935484</v>
      </c>
      <c r="M172" s="41">
        <f>M170</f>
        <v>3001.4</v>
      </c>
    </row>
    <row r="173" spans="1:13" ht="30">
      <c r="A173" s="7">
        <v>5</v>
      </c>
      <c r="B173" s="42" t="s">
        <v>217</v>
      </c>
      <c r="C173" s="40" t="s">
        <v>169</v>
      </c>
      <c r="D173" s="40" t="s">
        <v>165</v>
      </c>
      <c r="E173" s="40"/>
      <c r="F173" s="44">
        <f>D129/F167/1000</f>
        <v>11.954799999999999</v>
      </c>
      <c r="G173" s="44">
        <f>E173+F173</f>
        <v>11.954799999999999</v>
      </c>
      <c r="H173" s="40"/>
      <c r="I173" s="44">
        <v>142.117</v>
      </c>
      <c r="J173" s="44">
        <f>H173+I173</f>
        <v>142.117</v>
      </c>
      <c r="K173" s="40"/>
      <c r="L173" s="44">
        <v>1500</v>
      </c>
      <c r="M173" s="44">
        <f>K173+L173</f>
        <v>1500</v>
      </c>
    </row>
    <row r="174" spans="1:13" ht="15">
      <c r="A174" s="12" t="s">
        <v>15</v>
      </c>
      <c r="B174" s="39" t="s">
        <v>31</v>
      </c>
      <c r="C174" s="40" t="s">
        <v>15</v>
      </c>
      <c r="D174" s="40" t="s">
        <v>15</v>
      </c>
      <c r="E174" s="40" t="s">
        <v>15</v>
      </c>
      <c r="F174" s="40" t="s">
        <v>15</v>
      </c>
      <c r="G174" s="41" t="s">
        <v>15</v>
      </c>
      <c r="H174" s="40" t="s">
        <v>15</v>
      </c>
      <c r="I174" s="40" t="s">
        <v>15</v>
      </c>
      <c r="J174" s="40" t="s">
        <v>15</v>
      </c>
      <c r="K174" s="40" t="s">
        <v>15</v>
      </c>
      <c r="L174" s="40" t="s">
        <v>15</v>
      </c>
      <c r="M174" s="40" t="s">
        <v>15</v>
      </c>
    </row>
    <row r="175" spans="1:13" ht="54" customHeight="1">
      <c r="A175" s="12" t="s">
        <v>134</v>
      </c>
      <c r="B175" s="43" t="s">
        <v>139</v>
      </c>
      <c r="C175" s="40" t="s">
        <v>167</v>
      </c>
      <c r="D175" s="40" t="s">
        <v>165</v>
      </c>
      <c r="E175" s="41">
        <v>90.5</v>
      </c>
      <c r="F175" s="41">
        <v>162</v>
      </c>
      <c r="G175" s="41">
        <v>91.7</v>
      </c>
      <c r="H175" s="41">
        <v>100</v>
      </c>
      <c r="I175" s="41">
        <v>100</v>
      </c>
      <c r="J175" s="41">
        <v>100</v>
      </c>
      <c r="K175" s="41">
        <v>100</v>
      </c>
      <c r="L175" s="41">
        <v>100</v>
      </c>
      <c r="M175" s="41">
        <v>100</v>
      </c>
    </row>
    <row r="176" spans="1:13" ht="51" customHeight="1">
      <c r="A176" s="7">
        <v>2</v>
      </c>
      <c r="B176" s="42" t="s">
        <v>218</v>
      </c>
      <c r="C176" s="40" t="s">
        <v>169</v>
      </c>
      <c r="D176" s="40" t="s">
        <v>165</v>
      </c>
      <c r="E176" s="40"/>
      <c r="F176" s="40">
        <v>0</v>
      </c>
      <c r="G176" s="41">
        <v>0</v>
      </c>
      <c r="H176" s="40"/>
      <c r="I176" s="40">
        <v>0</v>
      </c>
      <c r="J176" s="41">
        <v>0</v>
      </c>
      <c r="K176" s="40"/>
      <c r="L176" s="40">
        <v>0</v>
      </c>
      <c r="M176" s="57">
        <v>0</v>
      </c>
    </row>
    <row r="177" spans="1:13" s="59" customFormat="1" ht="28.5" hidden="1">
      <c r="A177" s="58" t="s">
        <v>141</v>
      </c>
      <c r="B177" s="95" t="s">
        <v>142</v>
      </c>
      <c r="C177" s="96"/>
      <c r="D177" s="96"/>
      <c r="E177" s="96"/>
      <c r="F177" s="96"/>
      <c r="G177" s="96"/>
      <c r="H177" s="96"/>
      <c r="I177" s="96"/>
      <c r="J177" s="96"/>
      <c r="K177" s="96"/>
      <c r="L177" s="96"/>
      <c r="M177" s="97"/>
    </row>
    <row r="178" spans="1:13" ht="15" hidden="1">
      <c r="A178" s="7" t="s">
        <v>15</v>
      </c>
      <c r="B178" s="39" t="s">
        <v>29</v>
      </c>
      <c r="C178" s="40" t="s">
        <v>15</v>
      </c>
      <c r="D178" s="40" t="s">
        <v>15</v>
      </c>
      <c r="E178" s="40" t="s">
        <v>15</v>
      </c>
      <c r="F178" s="40" t="s">
        <v>15</v>
      </c>
      <c r="G178" s="41" t="s">
        <v>15</v>
      </c>
      <c r="H178" s="40" t="s">
        <v>15</v>
      </c>
      <c r="I178" s="40" t="s">
        <v>15</v>
      </c>
      <c r="J178" s="40" t="s">
        <v>15</v>
      </c>
      <c r="K178" s="40" t="s">
        <v>15</v>
      </c>
      <c r="L178" s="40" t="s">
        <v>15</v>
      </c>
      <c r="M178" s="40" t="s">
        <v>15</v>
      </c>
    </row>
    <row r="179" spans="1:13" ht="30" hidden="1">
      <c r="A179" s="7">
        <v>1</v>
      </c>
      <c r="B179" s="42" t="s">
        <v>143</v>
      </c>
      <c r="C179" s="40" t="s">
        <v>170</v>
      </c>
      <c r="D179" s="40" t="s">
        <v>168</v>
      </c>
      <c r="E179" s="40"/>
      <c r="F179" s="40">
        <v>300.6</v>
      </c>
      <c r="G179" s="41">
        <f>E179+F179</f>
        <v>300.6</v>
      </c>
      <c r="H179" s="40"/>
      <c r="I179" s="40"/>
      <c r="J179" s="41">
        <f>H179+I179</f>
        <v>0</v>
      </c>
      <c r="K179" s="40"/>
      <c r="L179" s="40"/>
      <c r="M179" s="41">
        <f>K179+L179</f>
        <v>0</v>
      </c>
    </row>
    <row r="180" spans="1:13" ht="15" hidden="1">
      <c r="A180" s="12" t="s">
        <v>15</v>
      </c>
      <c r="B180" s="39" t="s">
        <v>30</v>
      </c>
      <c r="C180" s="40" t="s">
        <v>15</v>
      </c>
      <c r="D180" s="40" t="s">
        <v>15</v>
      </c>
      <c r="E180" s="40" t="s">
        <v>15</v>
      </c>
      <c r="F180" s="40" t="s">
        <v>15</v>
      </c>
      <c r="G180" s="41" t="s">
        <v>15</v>
      </c>
      <c r="H180" s="40" t="s">
        <v>15</v>
      </c>
      <c r="I180" s="40" t="s">
        <v>15</v>
      </c>
      <c r="J180" s="40" t="s">
        <v>15</v>
      </c>
      <c r="K180" s="40" t="s">
        <v>15</v>
      </c>
      <c r="L180" s="40" t="s">
        <v>15</v>
      </c>
      <c r="M180" s="40" t="s">
        <v>15</v>
      </c>
    </row>
    <row r="181" spans="1:13" ht="15" hidden="1">
      <c r="A181" s="12" t="s">
        <v>134</v>
      </c>
      <c r="B181" s="42" t="s">
        <v>144</v>
      </c>
      <c r="C181" s="40" t="s">
        <v>171</v>
      </c>
      <c r="D181" s="40" t="s">
        <v>165</v>
      </c>
      <c r="E181" s="40"/>
      <c r="F181" s="40">
        <v>1673.46</v>
      </c>
      <c r="G181" s="41">
        <f>E181+F181</f>
        <v>1673.46</v>
      </c>
      <c r="H181" s="40"/>
      <c r="I181" s="40"/>
      <c r="J181" s="41">
        <f>H181+I181</f>
        <v>0</v>
      </c>
      <c r="K181" s="40"/>
      <c r="L181" s="40"/>
      <c r="M181" s="41">
        <f>K181+L181</f>
        <v>0</v>
      </c>
    </row>
    <row r="182" spans="1:13" ht="15" hidden="1">
      <c r="A182" s="12" t="s">
        <v>15</v>
      </c>
      <c r="B182" s="39" t="s">
        <v>31</v>
      </c>
      <c r="C182" s="40" t="s">
        <v>15</v>
      </c>
      <c r="D182" s="40" t="s">
        <v>15</v>
      </c>
      <c r="E182" s="40" t="s">
        <v>15</v>
      </c>
      <c r="F182" s="40" t="s">
        <v>15</v>
      </c>
      <c r="G182" s="41" t="s">
        <v>15</v>
      </c>
      <c r="H182" s="40" t="s">
        <v>15</v>
      </c>
      <c r="I182" s="40" t="s">
        <v>15</v>
      </c>
      <c r="J182" s="40" t="s">
        <v>15</v>
      </c>
      <c r="K182" s="40" t="s">
        <v>15</v>
      </c>
      <c r="L182" s="40" t="s">
        <v>15</v>
      </c>
      <c r="M182" s="40" t="s">
        <v>15</v>
      </c>
    </row>
    <row r="183" spans="1:13" ht="30" hidden="1">
      <c r="A183" s="7">
        <v>2</v>
      </c>
      <c r="B183" s="42" t="s">
        <v>145</v>
      </c>
      <c r="C183" s="40" t="s">
        <v>167</v>
      </c>
      <c r="D183" s="40" t="s">
        <v>165</v>
      </c>
      <c r="E183" s="40"/>
      <c r="F183" s="40">
        <v>100</v>
      </c>
      <c r="G183" s="41">
        <f>E183+F183</f>
        <v>100</v>
      </c>
      <c r="H183" s="40"/>
      <c r="I183" s="40"/>
      <c r="J183" s="41">
        <f>H183+I183</f>
        <v>0</v>
      </c>
      <c r="K183" s="40"/>
      <c r="L183" s="40"/>
      <c r="M183" s="41">
        <f>K183+L183</f>
        <v>0</v>
      </c>
    </row>
    <row r="184" spans="1:13" ht="45" hidden="1">
      <c r="A184" s="7">
        <v>3</v>
      </c>
      <c r="B184" s="42" t="s">
        <v>146</v>
      </c>
      <c r="C184" s="40" t="s">
        <v>169</v>
      </c>
      <c r="D184" s="40"/>
      <c r="E184" s="40"/>
      <c r="F184" s="40">
        <v>47.349</v>
      </c>
      <c r="G184" s="41">
        <f>E184+F184</f>
        <v>47.349</v>
      </c>
      <c r="H184" s="40"/>
      <c r="I184" s="40"/>
      <c r="J184" s="41">
        <f>H184+I184</f>
        <v>0</v>
      </c>
      <c r="K184" s="40"/>
      <c r="L184" s="40"/>
      <c r="M184" s="41">
        <f>K184+L184</f>
        <v>0</v>
      </c>
    </row>
    <row r="186" spans="1:10" ht="15">
      <c r="A186" s="82" t="s">
        <v>204</v>
      </c>
      <c r="B186" s="82"/>
      <c r="C186" s="82"/>
      <c r="D186" s="82"/>
      <c r="E186" s="82"/>
      <c r="F186" s="82"/>
      <c r="G186" s="82"/>
      <c r="H186" s="82"/>
      <c r="I186" s="82"/>
      <c r="J186" s="82"/>
    </row>
    <row r="187" ht="15">
      <c r="A187" s="4" t="s">
        <v>9</v>
      </c>
    </row>
    <row r="188" spans="5:10" ht="7.5" customHeight="1">
      <c r="E188" s="47"/>
      <c r="F188" s="47"/>
      <c r="G188" s="47"/>
      <c r="H188" s="47"/>
      <c r="I188" s="47"/>
      <c r="J188" s="47"/>
    </row>
    <row r="189" spans="1:10" ht="15">
      <c r="A189" s="86" t="s">
        <v>23</v>
      </c>
      <c r="B189" s="86" t="s">
        <v>25</v>
      </c>
      <c r="C189" s="86" t="s">
        <v>26</v>
      </c>
      <c r="D189" s="86" t="s">
        <v>27</v>
      </c>
      <c r="E189" s="89" t="s">
        <v>79</v>
      </c>
      <c r="F189" s="89"/>
      <c r="G189" s="89"/>
      <c r="H189" s="89" t="s">
        <v>195</v>
      </c>
      <c r="I189" s="89"/>
      <c r="J189" s="89"/>
    </row>
    <row r="190" spans="1:10" ht="41.25" customHeight="1">
      <c r="A190" s="86"/>
      <c r="B190" s="86"/>
      <c r="C190" s="86"/>
      <c r="D190" s="86"/>
      <c r="E190" s="7" t="s">
        <v>12</v>
      </c>
      <c r="F190" s="7" t="s">
        <v>13</v>
      </c>
      <c r="G190" s="7" t="s">
        <v>62</v>
      </c>
      <c r="H190" s="7" t="s">
        <v>12</v>
      </c>
      <c r="I190" s="7" t="s">
        <v>13</v>
      </c>
      <c r="J190" s="7" t="s">
        <v>63</v>
      </c>
    </row>
    <row r="191" spans="1:10" ht="15">
      <c r="A191" s="7">
        <v>1</v>
      </c>
      <c r="B191" s="7">
        <v>2</v>
      </c>
      <c r="C191" s="7">
        <v>3</v>
      </c>
      <c r="D191" s="7">
        <v>4</v>
      </c>
      <c r="E191" s="7">
        <v>5</v>
      </c>
      <c r="F191" s="7">
        <v>6</v>
      </c>
      <c r="G191" s="7">
        <v>7</v>
      </c>
      <c r="H191" s="7">
        <v>8</v>
      </c>
      <c r="I191" s="7">
        <v>9</v>
      </c>
      <c r="J191" s="7">
        <v>10</v>
      </c>
    </row>
    <row r="192" spans="1:10" ht="15">
      <c r="A192" s="8" t="s">
        <v>15</v>
      </c>
      <c r="B192" s="15" t="s">
        <v>28</v>
      </c>
      <c r="C192" s="42" t="s">
        <v>15</v>
      </c>
      <c r="D192" s="42" t="s">
        <v>15</v>
      </c>
      <c r="E192" s="42" t="s">
        <v>15</v>
      </c>
      <c r="F192" s="42" t="s">
        <v>15</v>
      </c>
      <c r="G192" s="42" t="s">
        <v>15</v>
      </c>
      <c r="H192" s="42" t="s">
        <v>15</v>
      </c>
      <c r="I192" s="42" t="s">
        <v>15</v>
      </c>
      <c r="J192" s="42" t="s">
        <v>15</v>
      </c>
    </row>
    <row r="193" spans="1:10" ht="22.5" customHeight="1">
      <c r="A193" s="7">
        <v>1</v>
      </c>
      <c r="B193" s="8" t="s">
        <v>116</v>
      </c>
      <c r="C193" s="40" t="s">
        <v>178</v>
      </c>
      <c r="D193" s="42" t="s">
        <v>162</v>
      </c>
      <c r="E193" s="40">
        <v>1</v>
      </c>
      <c r="F193" s="40"/>
      <c r="G193" s="41">
        <f>E193+F193</f>
        <v>1</v>
      </c>
      <c r="H193" s="40">
        <v>1</v>
      </c>
      <c r="I193" s="40"/>
      <c r="J193" s="41">
        <f>H193+I193</f>
        <v>1</v>
      </c>
    </row>
    <row r="194" spans="1:10" ht="22.5" customHeight="1">
      <c r="A194" s="7">
        <v>2</v>
      </c>
      <c r="B194" s="8" t="s">
        <v>117</v>
      </c>
      <c r="C194" s="40" t="s">
        <v>176</v>
      </c>
      <c r="D194" s="42" t="s">
        <v>162</v>
      </c>
      <c r="E194" s="40">
        <v>12</v>
      </c>
      <c r="F194" s="40"/>
      <c r="G194" s="41">
        <f>E194+F194</f>
        <v>12</v>
      </c>
      <c r="H194" s="40">
        <v>12</v>
      </c>
      <c r="I194" s="40"/>
      <c r="J194" s="41">
        <f>H194+I194</f>
        <v>12</v>
      </c>
    </row>
    <row r="195" spans="1:10" ht="30">
      <c r="A195" s="7">
        <v>3</v>
      </c>
      <c r="B195" s="8" t="s">
        <v>118</v>
      </c>
      <c r="C195" s="40" t="s">
        <v>177</v>
      </c>
      <c r="D195" s="42" t="s">
        <v>162</v>
      </c>
      <c r="E195" s="40">
        <v>276.5</v>
      </c>
      <c r="F195" s="40">
        <v>1.5</v>
      </c>
      <c r="G195" s="41">
        <f>E195+F195</f>
        <v>278</v>
      </c>
      <c r="H195" s="40">
        <v>276.5</v>
      </c>
      <c r="I195" s="40">
        <v>1.5</v>
      </c>
      <c r="J195" s="41">
        <f>H195+I195</f>
        <v>278</v>
      </c>
    </row>
    <row r="196" spans="1:10" ht="30">
      <c r="A196" s="12" t="s">
        <v>115</v>
      </c>
      <c r="B196" s="14" t="s">
        <v>119</v>
      </c>
      <c r="C196" s="40" t="s">
        <v>177</v>
      </c>
      <c r="D196" s="42" t="s">
        <v>162</v>
      </c>
      <c r="E196" s="40">
        <v>207.5</v>
      </c>
      <c r="F196" s="40">
        <v>1.5</v>
      </c>
      <c r="G196" s="41">
        <f>E196+F196</f>
        <v>209</v>
      </c>
      <c r="H196" s="40">
        <v>207.5</v>
      </c>
      <c r="I196" s="40">
        <v>1.5</v>
      </c>
      <c r="J196" s="41">
        <f>H196+I196</f>
        <v>209</v>
      </c>
    </row>
    <row r="197" spans="1:10" ht="15">
      <c r="A197" s="8" t="s">
        <v>15</v>
      </c>
      <c r="B197" s="15" t="s">
        <v>29</v>
      </c>
      <c r="C197" s="40" t="s">
        <v>15</v>
      </c>
      <c r="D197" s="42" t="s">
        <v>15</v>
      </c>
      <c r="E197" s="40" t="s">
        <v>15</v>
      </c>
      <c r="F197" s="40" t="s">
        <v>15</v>
      </c>
      <c r="G197" s="40" t="s">
        <v>15</v>
      </c>
      <c r="H197" s="40" t="s">
        <v>15</v>
      </c>
      <c r="I197" s="40" t="s">
        <v>15</v>
      </c>
      <c r="J197" s="40" t="s">
        <v>15</v>
      </c>
    </row>
    <row r="198" spans="1:10" ht="36" customHeight="1">
      <c r="A198" s="12">
        <v>1</v>
      </c>
      <c r="B198" s="8" t="s">
        <v>127</v>
      </c>
      <c r="C198" s="40" t="s">
        <v>163</v>
      </c>
      <c r="D198" s="42" t="s">
        <v>179</v>
      </c>
      <c r="E198" s="40">
        <f>10445+50</f>
        <v>10495</v>
      </c>
      <c r="F198" s="40">
        <v>155</v>
      </c>
      <c r="G198" s="36">
        <f aca="true" t="shared" si="14" ref="G198:G203">E198+F198</f>
        <v>10650</v>
      </c>
      <c r="H198" s="40">
        <f>10445+70</f>
        <v>10515</v>
      </c>
      <c r="I198" s="40">
        <v>155</v>
      </c>
      <c r="J198" s="36">
        <f aca="true" t="shared" si="15" ref="J198:J203">H198+I198</f>
        <v>10670</v>
      </c>
    </row>
    <row r="199" spans="1:10" ht="15">
      <c r="A199" s="12" t="s">
        <v>120</v>
      </c>
      <c r="B199" s="8" t="s">
        <v>128</v>
      </c>
      <c r="C199" s="40" t="s">
        <v>163</v>
      </c>
      <c r="D199" s="42" t="s">
        <v>179</v>
      </c>
      <c r="E199" s="40">
        <v>100</v>
      </c>
      <c r="F199" s="40">
        <v>5</v>
      </c>
      <c r="G199" s="36">
        <f t="shared" si="14"/>
        <v>105</v>
      </c>
      <c r="H199" s="40">
        <v>100</v>
      </c>
      <c r="I199" s="40">
        <v>5</v>
      </c>
      <c r="J199" s="36">
        <f t="shared" si="15"/>
        <v>105</v>
      </c>
    </row>
    <row r="200" spans="1:10" ht="45">
      <c r="A200" s="12" t="s">
        <v>121</v>
      </c>
      <c r="B200" s="8" t="s">
        <v>129</v>
      </c>
      <c r="C200" s="40" t="s">
        <v>163</v>
      </c>
      <c r="D200" s="42" t="s">
        <v>179</v>
      </c>
      <c r="E200" s="40">
        <f>10445+50</f>
        <v>10495</v>
      </c>
      <c r="F200" s="40">
        <v>155</v>
      </c>
      <c r="G200" s="36">
        <f t="shared" si="14"/>
        <v>10650</v>
      </c>
      <c r="H200" s="40">
        <f>10445+70</f>
        <v>10515</v>
      </c>
      <c r="I200" s="40">
        <v>155</v>
      </c>
      <c r="J200" s="36">
        <f t="shared" si="15"/>
        <v>10670</v>
      </c>
    </row>
    <row r="201" spans="1:10" ht="45">
      <c r="A201" s="12" t="s">
        <v>122</v>
      </c>
      <c r="B201" s="8" t="s">
        <v>130</v>
      </c>
      <c r="C201" s="40" t="s">
        <v>163</v>
      </c>
      <c r="D201" s="42" t="s">
        <v>179</v>
      </c>
      <c r="E201" s="40">
        <f>10445+50</f>
        <v>10495</v>
      </c>
      <c r="F201" s="40">
        <v>155</v>
      </c>
      <c r="G201" s="36">
        <f t="shared" si="14"/>
        <v>10650</v>
      </c>
      <c r="H201" s="40">
        <f>10445+70</f>
        <v>10515</v>
      </c>
      <c r="I201" s="40">
        <v>155</v>
      </c>
      <c r="J201" s="36">
        <f t="shared" si="15"/>
        <v>10670</v>
      </c>
    </row>
    <row r="202" spans="1:10" ht="15">
      <c r="A202" s="12" t="s">
        <v>115</v>
      </c>
      <c r="B202" s="8" t="s">
        <v>131</v>
      </c>
      <c r="C202" s="40" t="s">
        <v>163</v>
      </c>
      <c r="D202" s="42"/>
      <c r="E202" s="40">
        <v>1981</v>
      </c>
      <c r="F202" s="40">
        <v>30</v>
      </c>
      <c r="G202" s="36">
        <f t="shared" si="14"/>
        <v>2011</v>
      </c>
      <c r="H202" s="40">
        <v>1981</v>
      </c>
      <c r="I202" s="40">
        <v>30</v>
      </c>
      <c r="J202" s="36">
        <f t="shared" si="15"/>
        <v>2011</v>
      </c>
    </row>
    <row r="203" spans="1:10" ht="15">
      <c r="A203" s="12" t="s">
        <v>123</v>
      </c>
      <c r="B203" s="8" t="s">
        <v>132</v>
      </c>
      <c r="C203" s="40" t="s">
        <v>163</v>
      </c>
      <c r="D203" s="42" t="s">
        <v>15</v>
      </c>
      <c r="E203" s="40">
        <f>8464+50</f>
        <v>8514</v>
      </c>
      <c r="F203" s="40">
        <v>125</v>
      </c>
      <c r="G203" s="36">
        <f t="shared" si="14"/>
        <v>8639</v>
      </c>
      <c r="H203" s="40">
        <f>8464+70</f>
        <v>8534</v>
      </c>
      <c r="I203" s="40">
        <v>125</v>
      </c>
      <c r="J203" s="36">
        <f t="shared" si="15"/>
        <v>8659</v>
      </c>
    </row>
    <row r="204" spans="1:10" ht="45">
      <c r="A204" s="12" t="s">
        <v>124</v>
      </c>
      <c r="B204" s="42" t="s">
        <v>133</v>
      </c>
      <c r="C204" s="40" t="s">
        <v>163</v>
      </c>
      <c r="D204" s="40" t="s">
        <v>165</v>
      </c>
      <c r="E204" s="40">
        <f>10445+50</f>
        <v>10495</v>
      </c>
      <c r="F204" s="40">
        <v>155</v>
      </c>
      <c r="G204" s="36">
        <f>E204+F204</f>
        <v>10650</v>
      </c>
      <c r="H204" s="40">
        <f>10445+70</f>
        <v>10515</v>
      </c>
      <c r="I204" s="40">
        <v>155</v>
      </c>
      <c r="J204" s="36">
        <f>H204+I204</f>
        <v>10670</v>
      </c>
    </row>
    <row r="205" spans="1:10" ht="15">
      <c r="A205" s="12" t="s">
        <v>125</v>
      </c>
      <c r="B205" s="42" t="s">
        <v>131</v>
      </c>
      <c r="C205" s="40" t="s">
        <v>163</v>
      </c>
      <c r="D205" s="40" t="s">
        <v>165</v>
      </c>
      <c r="E205" s="40">
        <v>1981</v>
      </c>
      <c r="F205" s="40">
        <v>30</v>
      </c>
      <c r="G205" s="36">
        <f>E205+F205</f>
        <v>2011</v>
      </c>
      <c r="H205" s="40">
        <v>1981</v>
      </c>
      <c r="I205" s="40">
        <v>30</v>
      </c>
      <c r="J205" s="36">
        <f>H205+I205</f>
        <v>2011</v>
      </c>
    </row>
    <row r="206" spans="1:10" ht="15">
      <c r="A206" s="12" t="s">
        <v>126</v>
      </c>
      <c r="B206" s="42" t="s">
        <v>132</v>
      </c>
      <c r="C206" s="40" t="s">
        <v>163</v>
      </c>
      <c r="D206" s="40" t="s">
        <v>165</v>
      </c>
      <c r="E206" s="40">
        <f>8464+50</f>
        <v>8514</v>
      </c>
      <c r="F206" s="40">
        <v>125</v>
      </c>
      <c r="G206" s="36">
        <f>E206+F206</f>
        <v>8639</v>
      </c>
      <c r="H206" s="40">
        <f>8464+70</f>
        <v>8534</v>
      </c>
      <c r="I206" s="40">
        <v>125</v>
      </c>
      <c r="J206" s="36">
        <f>H206+I206</f>
        <v>8659</v>
      </c>
    </row>
    <row r="207" spans="1:10" s="47" customFormat="1" ht="30">
      <c r="A207" s="70" t="s">
        <v>216</v>
      </c>
      <c r="B207" s="42" t="s">
        <v>140</v>
      </c>
      <c r="C207" s="40" t="s">
        <v>160</v>
      </c>
      <c r="D207" s="40" t="s">
        <v>182</v>
      </c>
      <c r="E207" s="40"/>
      <c r="F207" s="40">
        <v>1</v>
      </c>
      <c r="G207" s="36">
        <f>F207</f>
        <v>1</v>
      </c>
      <c r="H207" s="40"/>
      <c r="I207" s="40">
        <v>1</v>
      </c>
      <c r="J207" s="36">
        <f>I207</f>
        <v>1</v>
      </c>
    </row>
    <row r="208" spans="1:10" ht="15">
      <c r="A208" s="8" t="s">
        <v>15</v>
      </c>
      <c r="B208" s="15" t="s">
        <v>30</v>
      </c>
      <c r="C208" s="40" t="s">
        <v>15</v>
      </c>
      <c r="D208" s="42" t="s">
        <v>15</v>
      </c>
      <c r="E208" s="40"/>
      <c r="F208" s="42" t="s">
        <v>15</v>
      </c>
      <c r="G208" s="45" t="s">
        <v>15</v>
      </c>
      <c r="H208" s="42" t="s">
        <v>15</v>
      </c>
      <c r="I208" s="42" t="s">
        <v>15</v>
      </c>
      <c r="J208" s="45" t="s">
        <v>15</v>
      </c>
    </row>
    <row r="209" spans="1:10" ht="45">
      <c r="A209" s="12" t="s">
        <v>134</v>
      </c>
      <c r="B209" s="8" t="s">
        <v>135</v>
      </c>
      <c r="C209" s="40" t="s">
        <v>163</v>
      </c>
      <c r="D209" s="42" t="s">
        <v>165</v>
      </c>
      <c r="E209" s="46">
        <f>SUM(E198)/E196</f>
        <v>50.57831325301205</v>
      </c>
      <c r="F209" s="46">
        <f>SUM(F198)/F196</f>
        <v>103.33333333333333</v>
      </c>
      <c r="G209" s="46">
        <v>51</v>
      </c>
      <c r="H209" s="46">
        <f>SUM(H198)/H196</f>
        <v>50.674698795180724</v>
      </c>
      <c r="I209" s="46">
        <f>SUM(I198)/I196</f>
        <v>103.33333333333333</v>
      </c>
      <c r="J209" s="46">
        <v>51</v>
      </c>
    </row>
    <row r="210" spans="1:10" ht="66.75" customHeight="1">
      <c r="A210" s="12" t="s">
        <v>121</v>
      </c>
      <c r="B210" s="8" t="s">
        <v>136</v>
      </c>
      <c r="C210" s="40" t="s">
        <v>166</v>
      </c>
      <c r="D210" s="42" t="s">
        <v>165</v>
      </c>
      <c r="E210" s="41">
        <f>C143/E198</f>
        <v>3249.133301572177</v>
      </c>
      <c r="F210" s="41">
        <v>1006.46</v>
      </c>
      <c r="G210" s="41">
        <v>3216.49</v>
      </c>
      <c r="H210" s="41">
        <f>G143/H198</f>
        <v>3482.231573941988</v>
      </c>
      <c r="I210" s="41">
        <v>1082.65</v>
      </c>
      <c r="J210" s="41">
        <v>3447.37</v>
      </c>
    </row>
    <row r="211" spans="1:10" ht="70.5" customHeight="1">
      <c r="A211" s="12" t="s">
        <v>122</v>
      </c>
      <c r="B211" s="8" t="s">
        <v>137</v>
      </c>
      <c r="C211" s="40" t="s">
        <v>166</v>
      </c>
      <c r="D211" s="42" t="s">
        <v>165</v>
      </c>
      <c r="E211" s="41">
        <f aca="true" t="shared" si="16" ref="E211:J212">E210</f>
        <v>3249.133301572177</v>
      </c>
      <c r="F211" s="41">
        <f t="shared" si="16"/>
        <v>1006.46</v>
      </c>
      <c r="G211" s="41">
        <f t="shared" si="16"/>
        <v>3216.49</v>
      </c>
      <c r="H211" s="41">
        <f t="shared" si="16"/>
        <v>3482.231573941988</v>
      </c>
      <c r="I211" s="41">
        <f t="shared" si="16"/>
        <v>1082.65</v>
      </c>
      <c r="J211" s="41">
        <f t="shared" si="16"/>
        <v>3447.37</v>
      </c>
    </row>
    <row r="212" spans="1:10" ht="66" customHeight="1">
      <c r="A212" s="12" t="s">
        <v>124</v>
      </c>
      <c r="B212" s="14" t="s">
        <v>138</v>
      </c>
      <c r="C212" s="40" t="s">
        <v>166</v>
      </c>
      <c r="D212" s="42" t="s">
        <v>165</v>
      </c>
      <c r="E212" s="41">
        <f t="shared" si="16"/>
        <v>3249.133301572177</v>
      </c>
      <c r="F212" s="41">
        <f t="shared" si="16"/>
        <v>1006.46</v>
      </c>
      <c r="G212" s="41">
        <f t="shared" si="16"/>
        <v>3216.49</v>
      </c>
      <c r="H212" s="41">
        <f t="shared" si="16"/>
        <v>3482.231573941988</v>
      </c>
      <c r="I212" s="41">
        <f t="shared" si="16"/>
        <v>1082.65</v>
      </c>
      <c r="J212" s="41">
        <f t="shared" si="16"/>
        <v>3447.37</v>
      </c>
    </row>
    <row r="213" spans="1:10" s="47" customFormat="1" ht="30">
      <c r="A213" s="40">
        <v>5</v>
      </c>
      <c r="B213" s="42" t="s">
        <v>217</v>
      </c>
      <c r="C213" s="40" t="s">
        <v>169</v>
      </c>
      <c r="D213" s="40" t="s">
        <v>165</v>
      </c>
      <c r="E213" s="41"/>
      <c r="F213" s="44">
        <f>D142/F207/1000</f>
        <v>1579.5</v>
      </c>
      <c r="G213" s="44">
        <f>F213</f>
        <v>1579.5</v>
      </c>
      <c r="H213" s="44"/>
      <c r="I213" s="44">
        <f>H142/I207/1000</f>
        <v>1660.055</v>
      </c>
      <c r="J213" s="44">
        <f>I213</f>
        <v>1660.055</v>
      </c>
    </row>
    <row r="214" spans="1:10" ht="15">
      <c r="A214" s="8" t="s">
        <v>15</v>
      </c>
      <c r="B214" s="15" t="s">
        <v>31</v>
      </c>
      <c r="C214" s="42" t="s">
        <v>15</v>
      </c>
      <c r="D214" s="42" t="s">
        <v>15</v>
      </c>
      <c r="E214" s="42" t="s">
        <v>15</v>
      </c>
      <c r="F214" s="42" t="s">
        <v>15</v>
      </c>
      <c r="G214" s="45" t="s">
        <v>15</v>
      </c>
      <c r="H214" s="42" t="s">
        <v>15</v>
      </c>
      <c r="I214" s="42" t="s">
        <v>15</v>
      </c>
      <c r="J214" s="45" t="s">
        <v>15</v>
      </c>
    </row>
    <row r="215" spans="1:10" ht="45">
      <c r="A215" s="12" t="s">
        <v>134</v>
      </c>
      <c r="B215" s="14" t="s">
        <v>139</v>
      </c>
      <c r="C215" s="42" t="s">
        <v>167</v>
      </c>
      <c r="D215" s="42" t="s">
        <v>165</v>
      </c>
      <c r="E215" s="40">
        <f aca="true" t="shared" si="17" ref="E215:J215">E200/E198*100</f>
        <v>100</v>
      </c>
      <c r="F215" s="40">
        <f t="shared" si="17"/>
        <v>100</v>
      </c>
      <c r="G215" s="40">
        <f t="shared" si="17"/>
        <v>100</v>
      </c>
      <c r="H215" s="40">
        <f t="shared" si="17"/>
        <v>100</v>
      </c>
      <c r="I215" s="40">
        <f t="shared" si="17"/>
        <v>100</v>
      </c>
      <c r="J215" s="40">
        <f t="shared" si="17"/>
        <v>100</v>
      </c>
    </row>
    <row r="216" spans="1:10" ht="54.75" customHeight="1">
      <c r="A216" s="7">
        <v>2</v>
      </c>
      <c r="B216" s="42" t="s">
        <v>218</v>
      </c>
      <c r="C216" s="40" t="s">
        <v>169</v>
      </c>
      <c r="D216" s="40" t="s">
        <v>165</v>
      </c>
      <c r="E216" s="40"/>
      <c r="F216" s="40">
        <v>0</v>
      </c>
      <c r="G216" s="40">
        <v>0</v>
      </c>
      <c r="H216" s="40"/>
      <c r="I216" s="40">
        <v>0</v>
      </c>
      <c r="J216" s="40">
        <v>0</v>
      </c>
    </row>
    <row r="218" spans="1:11" ht="15">
      <c r="A218" s="82" t="s">
        <v>32</v>
      </c>
      <c r="B218" s="82"/>
      <c r="C218" s="82"/>
      <c r="D218" s="82"/>
      <c r="E218" s="82"/>
      <c r="F218" s="82"/>
      <c r="G218" s="82"/>
      <c r="H218" s="82"/>
      <c r="I218" s="82"/>
      <c r="J218" s="82"/>
      <c r="K218" s="82"/>
    </row>
    <row r="219" ht="15">
      <c r="A219" s="4" t="s">
        <v>9</v>
      </c>
    </row>
    <row r="220" ht="15">
      <c r="F220" s="21"/>
    </row>
    <row r="221" spans="1:11" s="47" customFormat="1" ht="15">
      <c r="A221" s="86" t="s">
        <v>11</v>
      </c>
      <c r="B221" s="89" t="s">
        <v>205</v>
      </c>
      <c r="C221" s="89"/>
      <c r="D221" s="89" t="s">
        <v>192</v>
      </c>
      <c r="E221" s="89"/>
      <c r="F221" s="89" t="s">
        <v>193</v>
      </c>
      <c r="G221" s="89"/>
      <c r="H221" s="89" t="s">
        <v>79</v>
      </c>
      <c r="I221" s="89"/>
      <c r="J221" s="89" t="s">
        <v>195</v>
      </c>
      <c r="K221" s="89"/>
    </row>
    <row r="222" spans="1:11" ht="30">
      <c r="A222" s="86"/>
      <c r="B222" s="40" t="s">
        <v>12</v>
      </c>
      <c r="C222" s="40" t="s">
        <v>13</v>
      </c>
      <c r="D222" s="40" t="s">
        <v>12</v>
      </c>
      <c r="E222" s="20" t="s">
        <v>13</v>
      </c>
      <c r="F222" s="40" t="s">
        <v>12</v>
      </c>
      <c r="G222" s="40" t="s">
        <v>13</v>
      </c>
      <c r="H222" s="40" t="s">
        <v>12</v>
      </c>
      <c r="I222" s="40" t="s">
        <v>13</v>
      </c>
      <c r="J222" s="40" t="s">
        <v>12</v>
      </c>
      <c r="K222" s="40" t="s">
        <v>13</v>
      </c>
    </row>
    <row r="223" spans="1:11" ht="15">
      <c r="A223" s="7">
        <v>1</v>
      </c>
      <c r="B223" s="40">
        <v>2</v>
      </c>
      <c r="C223" s="40">
        <v>3</v>
      </c>
      <c r="D223" s="40">
        <v>4</v>
      </c>
      <c r="E223" s="40">
        <v>5</v>
      </c>
      <c r="F223" s="40">
        <v>6</v>
      </c>
      <c r="G223" s="40">
        <v>7</v>
      </c>
      <c r="H223" s="40">
        <v>8</v>
      </c>
      <c r="I223" s="40">
        <v>9</v>
      </c>
      <c r="J223" s="40">
        <v>10</v>
      </c>
      <c r="K223" s="40">
        <v>11</v>
      </c>
    </row>
    <row r="224" spans="1:11" ht="24.75" customHeight="1">
      <c r="A224" s="22" t="s">
        <v>147</v>
      </c>
      <c r="B224" s="61">
        <f>16303610-B225-B226-B227-B228</f>
        <v>11594790</v>
      </c>
      <c r="C224" s="61">
        <v>40763</v>
      </c>
      <c r="D224" s="61">
        <f>19048613-D225-D226-D227-D228</f>
        <v>13540079</v>
      </c>
      <c r="E224" s="61">
        <f>85388-E225-E226-E227-E228</f>
        <v>67675</v>
      </c>
      <c r="F224" s="34">
        <v>15297671</v>
      </c>
      <c r="G224" s="34">
        <v>81472</v>
      </c>
      <c r="H224" s="34">
        <v>16511099</v>
      </c>
      <c r="I224" s="34">
        <v>88035</v>
      </c>
      <c r="J224" s="34">
        <v>17771319</v>
      </c>
      <c r="K224" s="34">
        <v>94858</v>
      </c>
    </row>
    <row r="225" spans="1:11" ht="24.75" customHeight="1">
      <c r="A225" s="22" t="s">
        <v>148</v>
      </c>
      <c r="B225" s="61">
        <v>1408816</v>
      </c>
      <c r="C225" s="61">
        <v>4888</v>
      </c>
      <c r="D225" s="61">
        <v>1372606</v>
      </c>
      <c r="E225" s="61">
        <v>0</v>
      </c>
      <c r="F225" s="34">
        <v>2754111</v>
      </c>
      <c r="G225" s="34">
        <v>13716</v>
      </c>
      <c r="H225" s="34">
        <v>2974440</v>
      </c>
      <c r="I225" s="34">
        <v>14813</v>
      </c>
      <c r="J225" s="34">
        <v>3203472</v>
      </c>
      <c r="K225" s="34">
        <v>15954</v>
      </c>
    </row>
    <row r="226" spans="1:11" ht="24.75" customHeight="1">
      <c r="A226" s="22" t="s">
        <v>149</v>
      </c>
      <c r="B226" s="61">
        <v>729889</v>
      </c>
      <c r="C226" s="61">
        <v>2555</v>
      </c>
      <c r="D226" s="61">
        <v>864072</v>
      </c>
      <c r="E226" s="61">
        <v>4178</v>
      </c>
      <c r="F226" s="34">
        <v>918037</v>
      </c>
      <c r="G226" s="34">
        <v>4572</v>
      </c>
      <c r="H226" s="34">
        <v>991480</v>
      </c>
      <c r="I226" s="34">
        <v>4938</v>
      </c>
      <c r="J226" s="34">
        <v>1067824</v>
      </c>
      <c r="K226" s="34">
        <v>5318</v>
      </c>
    </row>
    <row r="227" spans="1:14" ht="24.75" customHeight="1">
      <c r="A227" s="22" t="s">
        <v>150</v>
      </c>
      <c r="B227" s="61">
        <v>2532024</v>
      </c>
      <c r="C227" s="61">
        <v>7252</v>
      </c>
      <c r="D227" s="61">
        <v>2907729</v>
      </c>
      <c r="E227" s="61">
        <v>13535</v>
      </c>
      <c r="F227" s="34">
        <v>3862505</v>
      </c>
      <c r="G227" s="34">
        <v>11110</v>
      </c>
      <c r="H227" s="34">
        <v>4171506</v>
      </c>
      <c r="I227" s="34">
        <v>11999</v>
      </c>
      <c r="J227" s="34">
        <v>4492712</v>
      </c>
      <c r="K227" s="34">
        <v>12923</v>
      </c>
      <c r="L227" s="21"/>
      <c r="M227" s="21"/>
      <c r="N227" s="21"/>
    </row>
    <row r="228" spans="1:11" ht="24.75" customHeight="1">
      <c r="A228" s="22" t="s">
        <v>151</v>
      </c>
      <c r="B228" s="61">
        <v>38091</v>
      </c>
      <c r="C228" s="61">
        <v>156</v>
      </c>
      <c r="D228" s="61">
        <v>364127</v>
      </c>
      <c r="E228" s="61">
        <v>0</v>
      </c>
      <c r="F228" s="34">
        <v>297474</v>
      </c>
      <c r="G228" s="34">
        <v>1614</v>
      </c>
      <c r="H228" s="34">
        <v>313835</v>
      </c>
      <c r="I228" s="34">
        <v>1700</v>
      </c>
      <c r="J228" s="34">
        <v>329841</v>
      </c>
      <c r="K228" s="34">
        <v>1786</v>
      </c>
    </row>
    <row r="229" spans="1:11" ht="15">
      <c r="A229" s="7" t="s">
        <v>18</v>
      </c>
      <c r="B229" s="33">
        <f>B224+B225+B226+B227+B228</f>
        <v>16303610</v>
      </c>
      <c r="C229" s="33">
        <f>C224+C225+C226+C227+C228</f>
        <v>55614</v>
      </c>
      <c r="D229" s="33">
        <f aca="true" t="shared" si="18" ref="D229:K229">D224+D225+D226+D227+D228</f>
        <v>19048613</v>
      </c>
      <c r="E229" s="33">
        <f t="shared" si="18"/>
        <v>85388</v>
      </c>
      <c r="F229" s="33">
        <f t="shared" si="18"/>
        <v>23129798</v>
      </c>
      <c r="G229" s="33">
        <f>G224+G225+G226+G227+G228+1</f>
        <v>112485</v>
      </c>
      <c r="H229" s="33">
        <f t="shared" si="18"/>
        <v>24962360</v>
      </c>
      <c r="I229" s="33">
        <f t="shared" si="18"/>
        <v>121485</v>
      </c>
      <c r="J229" s="33">
        <f t="shared" si="18"/>
        <v>26865168</v>
      </c>
      <c r="K229" s="33">
        <f t="shared" si="18"/>
        <v>130839</v>
      </c>
    </row>
    <row r="230" spans="1:11" ht="90.75" customHeight="1">
      <c r="A230" s="78" t="s">
        <v>33</v>
      </c>
      <c r="B230" s="7" t="s">
        <v>17</v>
      </c>
      <c r="C230" s="7" t="s">
        <v>15</v>
      </c>
      <c r="D230" s="7" t="s">
        <v>17</v>
      </c>
      <c r="E230" s="7" t="s">
        <v>15</v>
      </c>
      <c r="F230" s="7" t="s">
        <v>15</v>
      </c>
      <c r="G230" s="7" t="s">
        <v>15</v>
      </c>
      <c r="H230" s="7" t="s">
        <v>15</v>
      </c>
      <c r="I230" s="7" t="s">
        <v>15</v>
      </c>
      <c r="J230" s="7" t="s">
        <v>17</v>
      </c>
      <c r="K230" s="7" t="s">
        <v>15</v>
      </c>
    </row>
    <row r="232" spans="1:16" ht="23.25" customHeight="1">
      <c r="A232" s="82" t="s">
        <v>34</v>
      </c>
      <c r="B232" s="82"/>
      <c r="C232" s="82"/>
      <c r="D232" s="82"/>
      <c r="E232" s="82"/>
      <c r="F232" s="82"/>
      <c r="G232" s="82"/>
      <c r="H232" s="82"/>
      <c r="I232" s="82"/>
      <c r="J232" s="82"/>
      <c r="K232" s="82"/>
      <c r="L232" s="82"/>
      <c r="M232" s="82"/>
      <c r="N232" s="82"/>
      <c r="O232" s="82"/>
      <c r="P232" s="82"/>
    </row>
    <row r="234" spans="1:16" s="71" customFormat="1" ht="15">
      <c r="A234" s="86" t="s">
        <v>61</v>
      </c>
      <c r="B234" s="86" t="s">
        <v>35</v>
      </c>
      <c r="C234" s="94" t="s">
        <v>191</v>
      </c>
      <c r="D234" s="94"/>
      <c r="E234" s="94"/>
      <c r="F234" s="94"/>
      <c r="G234" s="94" t="s">
        <v>233</v>
      </c>
      <c r="H234" s="94"/>
      <c r="I234" s="94"/>
      <c r="J234" s="94"/>
      <c r="K234" s="94" t="s">
        <v>81</v>
      </c>
      <c r="L234" s="94"/>
      <c r="M234" s="94" t="s">
        <v>82</v>
      </c>
      <c r="N234" s="94"/>
      <c r="O234" s="94" t="s">
        <v>206</v>
      </c>
      <c r="P234" s="94"/>
    </row>
    <row r="235" spans="1:16" ht="30.75" customHeight="1">
      <c r="A235" s="86"/>
      <c r="B235" s="86"/>
      <c r="C235" s="89" t="s">
        <v>12</v>
      </c>
      <c r="D235" s="89"/>
      <c r="E235" s="89" t="s">
        <v>13</v>
      </c>
      <c r="F235" s="89"/>
      <c r="G235" s="89" t="s">
        <v>12</v>
      </c>
      <c r="H235" s="89"/>
      <c r="I235" s="89" t="s">
        <v>13</v>
      </c>
      <c r="J235" s="89"/>
      <c r="K235" s="89" t="s">
        <v>12</v>
      </c>
      <c r="L235" s="89" t="s">
        <v>13</v>
      </c>
      <c r="M235" s="89" t="s">
        <v>12</v>
      </c>
      <c r="N235" s="89" t="s">
        <v>13</v>
      </c>
      <c r="O235" s="89" t="s">
        <v>12</v>
      </c>
      <c r="P235" s="89" t="s">
        <v>13</v>
      </c>
    </row>
    <row r="236" spans="1:16" ht="30">
      <c r="A236" s="86"/>
      <c r="B236" s="86"/>
      <c r="C236" s="40" t="s">
        <v>64</v>
      </c>
      <c r="D236" s="40" t="s">
        <v>65</v>
      </c>
      <c r="E236" s="40" t="s">
        <v>64</v>
      </c>
      <c r="F236" s="40" t="s">
        <v>65</v>
      </c>
      <c r="G236" s="40" t="s">
        <v>64</v>
      </c>
      <c r="H236" s="40" t="s">
        <v>65</v>
      </c>
      <c r="I236" s="40" t="s">
        <v>64</v>
      </c>
      <c r="J236" s="40" t="s">
        <v>65</v>
      </c>
      <c r="K236" s="89"/>
      <c r="L236" s="89"/>
      <c r="M236" s="89"/>
      <c r="N236" s="89"/>
      <c r="O236" s="89"/>
      <c r="P236" s="89"/>
    </row>
    <row r="237" spans="1:16" ht="15">
      <c r="A237" s="7">
        <v>1</v>
      </c>
      <c r="B237" s="7">
        <v>2</v>
      </c>
      <c r="C237" s="40">
        <v>3</v>
      </c>
      <c r="D237" s="40">
        <v>4</v>
      </c>
      <c r="E237" s="40">
        <v>5</v>
      </c>
      <c r="F237" s="40">
        <v>6</v>
      </c>
      <c r="G237" s="40">
        <v>7</v>
      </c>
      <c r="H237" s="40">
        <v>8</v>
      </c>
      <c r="I237" s="40">
        <v>9</v>
      </c>
      <c r="J237" s="40">
        <v>10</v>
      </c>
      <c r="K237" s="40">
        <v>11</v>
      </c>
      <c r="L237" s="40">
        <v>12</v>
      </c>
      <c r="M237" s="40">
        <v>13</v>
      </c>
      <c r="N237" s="40">
        <v>14</v>
      </c>
      <c r="O237" s="40">
        <v>15</v>
      </c>
      <c r="P237" s="40">
        <v>16</v>
      </c>
    </row>
    <row r="238" spans="1:16" ht="15">
      <c r="A238" s="7" t="s">
        <v>15</v>
      </c>
      <c r="B238" s="8" t="s">
        <v>152</v>
      </c>
      <c r="C238" s="45"/>
      <c r="D238" s="45"/>
      <c r="E238" s="45" t="s">
        <v>15</v>
      </c>
      <c r="F238" s="45" t="s">
        <v>15</v>
      </c>
      <c r="G238" s="45" t="s">
        <v>15</v>
      </c>
      <c r="H238" s="45" t="s">
        <v>15</v>
      </c>
      <c r="I238" s="45" t="s">
        <v>15</v>
      </c>
      <c r="J238" s="45" t="s">
        <v>15</v>
      </c>
      <c r="K238" s="45" t="s">
        <v>15</v>
      </c>
      <c r="L238" s="45" t="s">
        <v>15</v>
      </c>
      <c r="M238" s="45" t="s">
        <v>15</v>
      </c>
      <c r="N238" s="45" t="s">
        <v>15</v>
      </c>
      <c r="O238" s="45" t="s">
        <v>15</v>
      </c>
      <c r="P238" s="45" t="s">
        <v>15</v>
      </c>
    </row>
    <row r="239" spans="1:16" ht="15">
      <c r="A239" s="7"/>
      <c r="B239" s="8" t="s">
        <v>153</v>
      </c>
      <c r="C239" s="45"/>
      <c r="D239" s="45"/>
      <c r="E239" s="45"/>
      <c r="F239" s="45"/>
      <c r="G239" s="45"/>
      <c r="H239" s="45"/>
      <c r="I239" s="45"/>
      <c r="J239" s="45"/>
      <c r="K239" s="45"/>
      <c r="L239" s="45"/>
      <c r="M239" s="45"/>
      <c r="N239" s="45"/>
      <c r="O239" s="45"/>
      <c r="P239" s="45"/>
    </row>
    <row r="240" spans="1:16" ht="15">
      <c r="A240" s="7"/>
      <c r="B240" s="8" t="s">
        <v>154</v>
      </c>
      <c r="C240" s="41"/>
      <c r="D240" s="41"/>
      <c r="E240" s="41"/>
      <c r="F240" s="41"/>
      <c r="G240" s="41"/>
      <c r="H240" s="41"/>
      <c r="I240" s="41"/>
      <c r="J240" s="41"/>
      <c r="K240" s="41"/>
      <c r="L240" s="41"/>
      <c r="M240" s="41"/>
      <c r="N240" s="41"/>
      <c r="O240" s="41"/>
      <c r="P240" s="41"/>
    </row>
    <row r="241" spans="1:16" ht="15">
      <c r="A241" s="7"/>
      <c r="B241" s="8" t="s">
        <v>155</v>
      </c>
      <c r="C241" s="66">
        <v>95</v>
      </c>
      <c r="D241" s="66">
        <v>95</v>
      </c>
      <c r="E241" s="66"/>
      <c r="F241" s="66"/>
      <c r="G241" s="66">
        <v>95</v>
      </c>
      <c r="H241" s="67">
        <v>95</v>
      </c>
      <c r="I241" s="66"/>
      <c r="J241" s="66"/>
      <c r="K241" s="67">
        <v>96</v>
      </c>
      <c r="L241" s="66"/>
      <c r="M241" s="66">
        <v>96</v>
      </c>
      <c r="N241" s="66"/>
      <c r="O241" s="66">
        <v>96</v>
      </c>
      <c r="P241" s="66"/>
    </row>
    <row r="242" spans="1:16" ht="15">
      <c r="A242" s="7"/>
      <c r="B242" s="8" t="s">
        <v>156</v>
      </c>
      <c r="C242" s="66">
        <v>181.5</v>
      </c>
      <c r="D242" s="66">
        <v>181.5</v>
      </c>
      <c r="E242" s="66">
        <v>1.5</v>
      </c>
      <c r="F242" s="66">
        <v>1.5</v>
      </c>
      <c r="G242" s="66">
        <v>181.5</v>
      </c>
      <c r="H242" s="67">
        <v>181</v>
      </c>
      <c r="I242" s="66">
        <v>1.5</v>
      </c>
      <c r="J242" s="67">
        <v>1.5</v>
      </c>
      <c r="K242" s="66">
        <v>180.5</v>
      </c>
      <c r="L242" s="66">
        <v>1.5</v>
      </c>
      <c r="M242" s="66">
        <v>180.5</v>
      </c>
      <c r="N242" s="66">
        <v>1.5</v>
      </c>
      <c r="O242" s="66">
        <v>180.5</v>
      </c>
      <c r="P242" s="66">
        <v>1.5</v>
      </c>
    </row>
    <row r="243" spans="1:16" ht="15">
      <c r="A243" s="7"/>
      <c r="B243" s="8" t="s">
        <v>157</v>
      </c>
      <c r="C243" s="41"/>
      <c r="D243" s="41"/>
      <c r="E243" s="41"/>
      <c r="F243" s="41"/>
      <c r="G243" s="41"/>
      <c r="H243" s="41"/>
      <c r="I243" s="41"/>
      <c r="J243" s="41"/>
      <c r="K243" s="41"/>
      <c r="L243" s="41"/>
      <c r="M243" s="41"/>
      <c r="N243" s="41"/>
      <c r="O243" s="41"/>
      <c r="P243" s="41"/>
    </row>
    <row r="244" spans="1:16" ht="15">
      <c r="A244" s="7" t="s">
        <v>15</v>
      </c>
      <c r="B244" s="7" t="s">
        <v>18</v>
      </c>
      <c r="C244" s="41">
        <f>C238+C239+C240+C241+C242+C243</f>
        <v>276.5</v>
      </c>
      <c r="D244" s="41">
        <f>D238+D239+D240+D241+D242+D243</f>
        <v>276.5</v>
      </c>
      <c r="E244" s="41">
        <f>E242</f>
        <v>1.5</v>
      </c>
      <c r="F244" s="41">
        <f>F242</f>
        <v>1.5</v>
      </c>
      <c r="G244" s="41">
        <f>G241+G242</f>
        <v>276.5</v>
      </c>
      <c r="H244" s="41">
        <f aca="true" t="shared" si="19" ref="H244:P244">H241+H242</f>
        <v>276</v>
      </c>
      <c r="I244" s="41">
        <f t="shared" si="19"/>
        <v>1.5</v>
      </c>
      <c r="J244" s="41">
        <f t="shared" si="19"/>
        <v>1.5</v>
      </c>
      <c r="K244" s="41">
        <f t="shared" si="19"/>
        <v>276.5</v>
      </c>
      <c r="L244" s="41">
        <f t="shared" si="19"/>
        <v>1.5</v>
      </c>
      <c r="M244" s="41">
        <f t="shared" si="19"/>
        <v>276.5</v>
      </c>
      <c r="N244" s="41">
        <f t="shared" si="19"/>
        <v>1.5</v>
      </c>
      <c r="O244" s="41">
        <f t="shared" si="19"/>
        <v>276.5</v>
      </c>
      <c r="P244" s="41">
        <f t="shared" si="19"/>
        <v>1.5</v>
      </c>
    </row>
    <row r="245" spans="1:16" ht="24">
      <c r="A245" s="7" t="s">
        <v>15</v>
      </c>
      <c r="B245" s="9" t="s">
        <v>36</v>
      </c>
      <c r="C245" s="7" t="s">
        <v>17</v>
      </c>
      <c r="D245" s="7" t="s">
        <v>17</v>
      </c>
      <c r="E245" s="7" t="s">
        <v>15</v>
      </c>
      <c r="F245" s="7" t="s">
        <v>15</v>
      </c>
      <c r="G245" s="7" t="s">
        <v>17</v>
      </c>
      <c r="H245" s="7" t="s">
        <v>17</v>
      </c>
      <c r="I245" s="7" t="s">
        <v>15</v>
      </c>
      <c r="J245" s="7" t="s">
        <v>15</v>
      </c>
      <c r="K245" s="40" t="s">
        <v>17</v>
      </c>
      <c r="L245" s="40" t="s">
        <v>15</v>
      </c>
      <c r="M245" s="40" t="s">
        <v>17</v>
      </c>
      <c r="N245" s="40" t="s">
        <v>15</v>
      </c>
      <c r="O245" s="40" t="s">
        <v>17</v>
      </c>
      <c r="P245" s="40" t="s">
        <v>15</v>
      </c>
    </row>
    <row r="246" spans="1:12" ht="30.75" customHeight="1">
      <c r="A246" s="88" t="s">
        <v>188</v>
      </c>
      <c r="B246" s="88"/>
      <c r="C246" s="88"/>
      <c r="D246" s="88"/>
      <c r="E246" s="88"/>
      <c r="F246" s="88"/>
      <c r="G246" s="88"/>
      <c r="H246" s="88"/>
      <c r="I246" s="88"/>
      <c r="J246" s="88"/>
      <c r="K246" s="88"/>
      <c r="L246" s="88"/>
    </row>
    <row r="247" spans="1:12" ht="25.5" customHeight="1">
      <c r="A247" s="88" t="s">
        <v>207</v>
      </c>
      <c r="B247" s="88"/>
      <c r="C247" s="88"/>
      <c r="D247" s="88"/>
      <c r="E247" s="88"/>
      <c r="F247" s="88"/>
      <c r="G247" s="88"/>
      <c r="H247" s="88"/>
      <c r="I247" s="88"/>
      <c r="J247" s="88"/>
      <c r="K247" s="88"/>
      <c r="L247" s="88"/>
    </row>
    <row r="248" spans="1:12" ht="15">
      <c r="A248" s="103" t="s">
        <v>9</v>
      </c>
      <c r="B248" s="103"/>
      <c r="C248" s="103"/>
      <c r="D248" s="103"/>
      <c r="E248" s="103"/>
      <c r="F248" s="103"/>
      <c r="G248" s="103"/>
      <c r="H248" s="103"/>
      <c r="I248" s="103"/>
      <c r="J248" s="103"/>
      <c r="K248" s="103"/>
      <c r="L248" s="103"/>
    </row>
    <row r="249" spans="1:12" ht="6.75" customHeight="1">
      <c r="A249" s="102"/>
      <c r="B249" s="102"/>
      <c r="C249" s="102"/>
      <c r="D249" s="102"/>
      <c r="E249" s="102"/>
      <c r="F249" s="102"/>
      <c r="G249" s="102"/>
      <c r="H249" s="102"/>
      <c r="I249" s="102"/>
      <c r="J249" s="102"/>
      <c r="K249" s="102"/>
      <c r="L249" s="102"/>
    </row>
    <row r="250" ht="59.25" customHeight="1" hidden="1"/>
    <row r="251" spans="1:12" ht="24" customHeight="1">
      <c r="A251" s="86" t="s">
        <v>23</v>
      </c>
      <c r="B251" s="86" t="s">
        <v>37</v>
      </c>
      <c r="C251" s="86" t="s">
        <v>38</v>
      </c>
      <c r="D251" s="86" t="s">
        <v>191</v>
      </c>
      <c r="E251" s="86"/>
      <c r="F251" s="86"/>
      <c r="G251" s="86" t="s">
        <v>192</v>
      </c>
      <c r="H251" s="86"/>
      <c r="I251" s="86"/>
      <c r="J251" s="86" t="s">
        <v>193</v>
      </c>
      <c r="K251" s="86"/>
      <c r="L251" s="86"/>
    </row>
    <row r="252" spans="1:12" ht="44.25" customHeight="1">
      <c r="A252" s="86"/>
      <c r="B252" s="86"/>
      <c r="C252" s="86"/>
      <c r="D252" s="7" t="s">
        <v>12</v>
      </c>
      <c r="E252" s="7" t="s">
        <v>13</v>
      </c>
      <c r="F252" s="7" t="s">
        <v>66</v>
      </c>
      <c r="G252" s="7" t="s">
        <v>12</v>
      </c>
      <c r="H252" s="7" t="s">
        <v>13</v>
      </c>
      <c r="I252" s="7" t="s">
        <v>58</v>
      </c>
      <c r="J252" s="7" t="s">
        <v>12</v>
      </c>
      <c r="K252" s="7" t="s">
        <v>13</v>
      </c>
      <c r="L252" s="7" t="s">
        <v>67</v>
      </c>
    </row>
    <row r="253" spans="1:12" ht="15">
      <c r="A253" s="7">
        <v>1</v>
      </c>
      <c r="B253" s="7">
        <v>2</v>
      </c>
      <c r="C253" s="7">
        <v>3</v>
      </c>
      <c r="D253" s="7">
        <v>4</v>
      </c>
      <c r="E253" s="7">
        <v>5</v>
      </c>
      <c r="F253" s="7">
        <v>6</v>
      </c>
      <c r="G253" s="7">
        <v>7</v>
      </c>
      <c r="H253" s="7">
        <v>8</v>
      </c>
      <c r="I253" s="7">
        <v>9</v>
      </c>
      <c r="J253" s="7">
        <v>10</v>
      </c>
      <c r="K253" s="7">
        <v>11</v>
      </c>
      <c r="L253" s="7">
        <v>12</v>
      </c>
    </row>
    <row r="254" spans="1:12" ht="55.5" customHeight="1">
      <c r="A254" s="7">
        <v>1</v>
      </c>
      <c r="B254" s="14" t="s">
        <v>158</v>
      </c>
      <c r="C254" s="76" t="s">
        <v>159</v>
      </c>
      <c r="D254" s="34">
        <f>C75</f>
        <v>23121901</v>
      </c>
      <c r="E254" s="34">
        <f>D130</f>
        <v>891494.81</v>
      </c>
      <c r="F254" s="33">
        <f>D254+E254</f>
        <v>24013395.81</v>
      </c>
      <c r="G254" s="34">
        <f>G38</f>
        <v>26565700</v>
      </c>
      <c r="H254" s="34">
        <f>H75</f>
        <v>1674500</v>
      </c>
      <c r="I254" s="33">
        <f>G254+H254</f>
        <v>28240200</v>
      </c>
      <c r="J254" s="33"/>
      <c r="K254" s="34"/>
      <c r="L254" s="33">
        <f>J254+K254</f>
        <v>0</v>
      </c>
    </row>
    <row r="255" spans="1:12" ht="91.5" customHeight="1">
      <c r="A255" s="40">
        <v>2</v>
      </c>
      <c r="B255" s="43" t="s">
        <v>231</v>
      </c>
      <c r="C255" s="77" t="s">
        <v>232</v>
      </c>
      <c r="D255" s="34"/>
      <c r="E255" s="34"/>
      <c r="F255" s="33"/>
      <c r="G255" s="34"/>
      <c r="H255" s="34"/>
      <c r="I255" s="33"/>
      <c r="J255" s="33">
        <f>K38</f>
        <v>31670200</v>
      </c>
      <c r="K255" s="34">
        <f>L38</f>
        <v>1644630</v>
      </c>
      <c r="L255" s="33">
        <f>J255+K255</f>
        <v>33314830</v>
      </c>
    </row>
    <row r="256" spans="1:12" s="17" customFormat="1" ht="14.25">
      <c r="A256" s="16" t="s">
        <v>15</v>
      </c>
      <c r="B256" s="16" t="s">
        <v>18</v>
      </c>
      <c r="C256" s="15" t="s">
        <v>15</v>
      </c>
      <c r="D256" s="33">
        <f>D254</f>
        <v>23121901</v>
      </c>
      <c r="E256" s="33">
        <f>E254</f>
        <v>891494.81</v>
      </c>
      <c r="F256" s="33">
        <f>D254+E254</f>
        <v>24013395.81</v>
      </c>
      <c r="G256" s="33">
        <f>G254</f>
        <v>26565700</v>
      </c>
      <c r="H256" s="33">
        <f>H254</f>
        <v>1674500</v>
      </c>
      <c r="I256" s="33">
        <f>I254</f>
        <v>28240200</v>
      </c>
      <c r="J256" s="33">
        <f>J255</f>
        <v>31670200</v>
      </c>
      <c r="K256" s="33">
        <f>K255</f>
        <v>1644630</v>
      </c>
      <c r="L256" s="33">
        <f>J256+K256</f>
        <v>33314830</v>
      </c>
    </row>
    <row r="258" spans="1:9" ht="15">
      <c r="A258" s="82" t="s">
        <v>208</v>
      </c>
      <c r="B258" s="82"/>
      <c r="C258" s="82"/>
      <c r="D258" s="82"/>
      <c r="E258" s="82"/>
      <c r="F258" s="82"/>
      <c r="G258" s="82"/>
      <c r="H258" s="82"/>
      <c r="I258" s="82"/>
    </row>
    <row r="259" ht="15">
      <c r="A259" s="4" t="s">
        <v>9</v>
      </c>
    </row>
    <row r="261" spans="1:9" ht="21.75" customHeight="1">
      <c r="A261" s="86" t="s">
        <v>61</v>
      </c>
      <c r="B261" s="86" t="s">
        <v>37</v>
      </c>
      <c r="C261" s="86" t="s">
        <v>38</v>
      </c>
      <c r="D261" s="86" t="s">
        <v>79</v>
      </c>
      <c r="E261" s="86"/>
      <c r="F261" s="86"/>
      <c r="G261" s="86" t="s">
        <v>195</v>
      </c>
      <c r="H261" s="86"/>
      <c r="I261" s="86"/>
    </row>
    <row r="262" spans="1:9" ht="41.25" customHeight="1">
      <c r="A262" s="86"/>
      <c r="B262" s="86"/>
      <c r="C262" s="86"/>
      <c r="D262" s="7" t="s">
        <v>12</v>
      </c>
      <c r="E262" s="7" t="s">
        <v>13</v>
      </c>
      <c r="F262" s="7" t="s">
        <v>66</v>
      </c>
      <c r="G262" s="7" t="s">
        <v>12</v>
      </c>
      <c r="H262" s="7" t="s">
        <v>13</v>
      </c>
      <c r="I262" s="7" t="s">
        <v>58</v>
      </c>
    </row>
    <row r="263" spans="1:9" ht="15">
      <c r="A263" s="7">
        <v>1</v>
      </c>
      <c r="B263" s="7">
        <v>2</v>
      </c>
      <c r="C263" s="7">
        <v>3</v>
      </c>
      <c r="D263" s="7">
        <v>4</v>
      </c>
      <c r="E263" s="7">
        <v>5</v>
      </c>
      <c r="F263" s="7">
        <v>6</v>
      </c>
      <c r="G263" s="7">
        <v>7</v>
      </c>
      <c r="H263" s="7">
        <v>8</v>
      </c>
      <c r="I263" s="7">
        <v>9</v>
      </c>
    </row>
    <row r="264" spans="1:9" ht="122.25" customHeight="1">
      <c r="A264" s="7">
        <v>1</v>
      </c>
      <c r="B264" s="43" t="s">
        <v>231</v>
      </c>
      <c r="C264" s="40" t="s">
        <v>232</v>
      </c>
      <c r="D264" s="34">
        <f>C108</f>
        <v>34099653.72</v>
      </c>
      <c r="E264" s="34">
        <f>D143</f>
        <v>1735501</v>
      </c>
      <c r="F264" s="33">
        <f>D264+E264</f>
        <v>35835154.72</v>
      </c>
      <c r="G264" s="34">
        <f>G143</f>
        <v>36615665</v>
      </c>
      <c r="H264" s="34">
        <f>H143</f>
        <v>1827865</v>
      </c>
      <c r="I264" s="33">
        <f>G264+H264</f>
        <v>38443530</v>
      </c>
    </row>
    <row r="265" spans="1:9" s="17" customFormat="1" ht="14.25">
      <c r="A265" s="16" t="s">
        <v>15</v>
      </c>
      <c r="B265" s="16" t="s">
        <v>18</v>
      </c>
      <c r="C265" s="15" t="s">
        <v>15</v>
      </c>
      <c r="D265" s="24">
        <f>D264</f>
        <v>34099653.72</v>
      </c>
      <c r="E265" s="24">
        <f>E264</f>
        <v>1735501</v>
      </c>
      <c r="F265" s="24">
        <f>D265+E265</f>
        <v>35835154.72</v>
      </c>
      <c r="G265" s="24">
        <f>G264</f>
        <v>36615665</v>
      </c>
      <c r="H265" s="24">
        <f>H264</f>
        <v>1827865</v>
      </c>
      <c r="I265" s="24">
        <f>G265+H265</f>
        <v>38443530</v>
      </c>
    </row>
    <row r="267" ht="6.75" customHeight="1"/>
    <row r="268" spans="1:13" ht="15">
      <c r="A268" s="90" t="s">
        <v>240</v>
      </c>
      <c r="B268" s="90"/>
      <c r="C268" s="90"/>
      <c r="D268" s="90"/>
      <c r="E268" s="90"/>
      <c r="F268" s="90"/>
      <c r="G268" s="90"/>
      <c r="H268" s="90"/>
      <c r="I268" s="90"/>
      <c r="J268" s="90"/>
      <c r="K268" s="90"/>
      <c r="L268" s="90"/>
      <c r="M268" s="90"/>
    </row>
    <row r="269" ht="15">
      <c r="A269" s="4" t="s">
        <v>9</v>
      </c>
    </row>
    <row r="271" ht="0.75" customHeight="1"/>
    <row r="272" spans="1:13" ht="39" customHeight="1">
      <c r="A272" s="92" t="s">
        <v>69</v>
      </c>
      <c r="B272" s="92" t="s">
        <v>68</v>
      </c>
      <c r="C272" s="86" t="s">
        <v>39</v>
      </c>
      <c r="D272" s="86" t="s">
        <v>191</v>
      </c>
      <c r="E272" s="86"/>
      <c r="F272" s="86" t="s">
        <v>192</v>
      </c>
      <c r="G272" s="86"/>
      <c r="H272" s="86" t="s">
        <v>193</v>
      </c>
      <c r="I272" s="86"/>
      <c r="J272" s="86" t="s">
        <v>79</v>
      </c>
      <c r="K272" s="86"/>
      <c r="L272" s="86" t="s">
        <v>195</v>
      </c>
      <c r="M272" s="86"/>
    </row>
    <row r="273" spans="1:13" ht="124.5" customHeight="1">
      <c r="A273" s="93"/>
      <c r="B273" s="93"/>
      <c r="C273" s="86"/>
      <c r="D273" s="7" t="s">
        <v>41</v>
      </c>
      <c r="E273" s="7" t="s">
        <v>40</v>
      </c>
      <c r="F273" s="7" t="s">
        <v>41</v>
      </c>
      <c r="G273" s="7" t="s">
        <v>40</v>
      </c>
      <c r="H273" s="7" t="s">
        <v>41</v>
      </c>
      <c r="I273" s="7" t="s">
        <v>40</v>
      </c>
      <c r="J273" s="7" t="s">
        <v>41</v>
      </c>
      <c r="K273" s="7" t="s">
        <v>40</v>
      </c>
      <c r="L273" s="7" t="s">
        <v>41</v>
      </c>
      <c r="M273" s="7" t="s">
        <v>40</v>
      </c>
    </row>
    <row r="274" spans="1:13" ht="15">
      <c r="A274" s="7">
        <v>1</v>
      </c>
      <c r="B274" s="7">
        <v>2</v>
      </c>
      <c r="C274" s="7">
        <v>3</v>
      </c>
      <c r="D274" s="7">
        <v>4</v>
      </c>
      <c r="E274" s="7">
        <v>5</v>
      </c>
      <c r="F274" s="7">
        <v>6</v>
      </c>
      <c r="G274" s="7">
        <v>7</v>
      </c>
      <c r="H274" s="7">
        <v>8</v>
      </c>
      <c r="I274" s="7">
        <v>9</v>
      </c>
      <c r="J274" s="7">
        <v>10</v>
      </c>
      <c r="K274" s="7">
        <v>11</v>
      </c>
      <c r="L274" s="7">
        <v>12</v>
      </c>
      <c r="M274" s="7">
        <v>13</v>
      </c>
    </row>
    <row r="275" spans="1:13" ht="15">
      <c r="A275" s="7" t="s">
        <v>15</v>
      </c>
      <c r="B275" s="7" t="s">
        <v>15</v>
      </c>
      <c r="C275" s="7" t="s">
        <v>15</v>
      </c>
      <c r="D275" s="7" t="s">
        <v>15</v>
      </c>
      <c r="E275" s="7" t="s">
        <v>15</v>
      </c>
      <c r="F275" s="7" t="s">
        <v>15</v>
      </c>
      <c r="G275" s="7" t="s">
        <v>15</v>
      </c>
      <c r="H275" s="7" t="s">
        <v>15</v>
      </c>
      <c r="I275" s="7" t="s">
        <v>15</v>
      </c>
      <c r="J275" s="7" t="s">
        <v>15</v>
      </c>
      <c r="K275" s="7" t="s">
        <v>15</v>
      </c>
      <c r="L275" s="7" t="s">
        <v>15</v>
      </c>
      <c r="M275" s="7" t="s">
        <v>15</v>
      </c>
    </row>
    <row r="278" ht="42.75" customHeight="1" hidden="1"/>
    <row r="279" spans="1:15" ht="29.25" customHeight="1">
      <c r="A279" s="82" t="s">
        <v>209</v>
      </c>
      <c r="B279" s="82"/>
      <c r="C279" s="82"/>
      <c r="D279" s="82"/>
      <c r="E279" s="82"/>
      <c r="F279" s="82"/>
      <c r="G279" s="82"/>
      <c r="H279" s="82"/>
      <c r="I279" s="82"/>
      <c r="J279" s="82"/>
      <c r="K279" s="82"/>
      <c r="L279" s="82"/>
      <c r="M279" s="82"/>
      <c r="N279" s="82"/>
      <c r="O279" s="82"/>
    </row>
    <row r="280" spans="1:14" ht="51.75" customHeight="1">
      <c r="A280" s="79" t="s">
        <v>242</v>
      </c>
      <c r="B280" s="79"/>
      <c r="C280" s="79"/>
      <c r="D280" s="79"/>
      <c r="E280" s="79"/>
      <c r="F280" s="79"/>
      <c r="G280" s="79"/>
      <c r="H280" s="79"/>
      <c r="I280" s="79"/>
      <c r="J280" s="79"/>
      <c r="K280" s="79"/>
      <c r="L280" s="79"/>
      <c r="M280" s="79"/>
      <c r="N280" s="79"/>
    </row>
    <row r="281" spans="1:14" s="47" customFormat="1" ht="62.25" customHeight="1">
      <c r="A281" s="91" t="s">
        <v>243</v>
      </c>
      <c r="B281" s="91"/>
      <c r="C281" s="91"/>
      <c r="D281" s="91"/>
      <c r="E281" s="91"/>
      <c r="F281" s="91"/>
      <c r="G281" s="91"/>
      <c r="H281" s="91"/>
      <c r="I281" s="91"/>
      <c r="J281" s="91"/>
      <c r="K281" s="91"/>
      <c r="L281" s="91"/>
      <c r="M281" s="91"/>
      <c r="N281" s="91"/>
    </row>
    <row r="282" spans="1:14" s="47" customFormat="1" ht="51.75" customHeight="1">
      <c r="A282" s="91" t="s">
        <v>244</v>
      </c>
      <c r="B282" s="91"/>
      <c r="C282" s="91"/>
      <c r="D282" s="91"/>
      <c r="E282" s="91"/>
      <c r="F282" s="91"/>
      <c r="G282" s="91"/>
      <c r="H282" s="91"/>
      <c r="I282" s="91"/>
      <c r="J282" s="91"/>
      <c r="K282" s="91"/>
      <c r="L282" s="91"/>
      <c r="M282" s="91"/>
      <c r="N282" s="91"/>
    </row>
    <row r="283" spans="1:14" s="47" customFormat="1" ht="63.75" customHeight="1">
      <c r="A283" s="91" t="s">
        <v>245</v>
      </c>
      <c r="B283" s="91"/>
      <c r="C283" s="91"/>
      <c r="D283" s="91"/>
      <c r="E283" s="91"/>
      <c r="F283" s="91"/>
      <c r="G283" s="91"/>
      <c r="H283" s="91"/>
      <c r="I283" s="91"/>
      <c r="J283" s="91"/>
      <c r="K283" s="91"/>
      <c r="L283" s="91"/>
      <c r="M283" s="91"/>
      <c r="N283" s="91"/>
    </row>
    <row r="284" spans="1:12" s="47" customFormat="1" ht="12" customHeight="1">
      <c r="A284" s="73"/>
      <c r="B284" s="73"/>
      <c r="C284" s="73"/>
      <c r="D284" s="73"/>
      <c r="E284" s="73"/>
      <c r="F284" s="73"/>
      <c r="G284" s="73"/>
      <c r="H284" s="73"/>
      <c r="I284" s="73"/>
      <c r="J284" s="73"/>
      <c r="K284" s="73"/>
      <c r="L284" s="73"/>
    </row>
    <row r="285" spans="1:10" ht="15">
      <c r="A285" s="88" t="s">
        <v>219</v>
      </c>
      <c r="B285" s="88"/>
      <c r="C285" s="88"/>
      <c r="D285" s="88"/>
      <c r="E285" s="88"/>
      <c r="F285" s="88"/>
      <c r="G285" s="88"/>
      <c r="H285" s="88"/>
      <c r="I285" s="88"/>
      <c r="J285" s="88"/>
    </row>
    <row r="286" spans="1:10" ht="15">
      <c r="A286" s="88" t="s">
        <v>220</v>
      </c>
      <c r="B286" s="88"/>
      <c r="C286" s="88"/>
      <c r="D286" s="88"/>
      <c r="E286" s="88"/>
      <c r="F286" s="88"/>
      <c r="G286" s="88"/>
      <c r="H286" s="88"/>
      <c r="I286" s="88"/>
      <c r="J286" s="88"/>
    </row>
    <row r="287" ht="15">
      <c r="A287" s="4" t="s">
        <v>9</v>
      </c>
    </row>
    <row r="289" spans="1:10" ht="72.75" customHeight="1">
      <c r="A289" s="86" t="s">
        <v>42</v>
      </c>
      <c r="B289" s="86" t="s">
        <v>11</v>
      </c>
      <c r="C289" s="86" t="s">
        <v>43</v>
      </c>
      <c r="D289" s="86" t="s">
        <v>70</v>
      </c>
      <c r="E289" s="86" t="s">
        <v>44</v>
      </c>
      <c r="F289" s="86" t="s">
        <v>45</v>
      </c>
      <c r="G289" s="86" t="s">
        <v>71</v>
      </c>
      <c r="H289" s="86" t="s">
        <v>46</v>
      </c>
      <c r="I289" s="86"/>
      <c r="J289" s="86" t="s">
        <v>72</v>
      </c>
    </row>
    <row r="290" spans="1:10" ht="30">
      <c r="A290" s="86"/>
      <c r="B290" s="86"/>
      <c r="C290" s="86"/>
      <c r="D290" s="86"/>
      <c r="E290" s="86"/>
      <c r="F290" s="86"/>
      <c r="G290" s="86"/>
      <c r="H290" s="7" t="s">
        <v>47</v>
      </c>
      <c r="I290" s="7" t="s">
        <v>48</v>
      </c>
      <c r="J290" s="86"/>
    </row>
    <row r="291" spans="1:10" ht="15">
      <c r="A291" s="7">
        <v>1</v>
      </c>
      <c r="B291" s="7">
        <v>2</v>
      </c>
      <c r="C291" s="7">
        <v>3</v>
      </c>
      <c r="D291" s="7">
        <v>4</v>
      </c>
      <c r="E291" s="7">
        <v>5</v>
      </c>
      <c r="F291" s="7">
        <v>6</v>
      </c>
      <c r="G291" s="7">
        <v>7</v>
      </c>
      <c r="H291" s="7">
        <v>8</v>
      </c>
      <c r="I291" s="7">
        <v>9</v>
      </c>
      <c r="J291" s="7">
        <v>10</v>
      </c>
    </row>
    <row r="292" spans="1:10" ht="15">
      <c r="A292" s="7">
        <v>2111</v>
      </c>
      <c r="B292" s="14" t="s">
        <v>100</v>
      </c>
      <c r="C292" s="32">
        <v>16303610</v>
      </c>
      <c r="D292" s="32">
        <v>16303610</v>
      </c>
      <c r="E292" s="32"/>
      <c r="F292" s="32"/>
      <c r="G292" s="32"/>
      <c r="H292" s="32"/>
      <c r="I292" s="32"/>
      <c r="J292" s="24">
        <f>D292</f>
        <v>16303610</v>
      </c>
    </row>
    <row r="293" spans="1:10" ht="15">
      <c r="A293" s="7">
        <v>2120</v>
      </c>
      <c r="B293" s="14" t="s">
        <v>101</v>
      </c>
      <c r="C293" s="32">
        <v>3607274</v>
      </c>
      <c r="D293" s="32">
        <v>3607274</v>
      </c>
      <c r="E293" s="32"/>
      <c r="F293" s="32"/>
      <c r="G293" s="32"/>
      <c r="H293" s="32"/>
      <c r="I293" s="32"/>
      <c r="J293" s="24">
        <f aca="true" t="shared" si="20" ref="J293:J305">D293</f>
        <v>3607274</v>
      </c>
    </row>
    <row r="294" spans="1:10" ht="30">
      <c r="A294" s="7">
        <v>2210</v>
      </c>
      <c r="B294" s="14" t="s">
        <v>102</v>
      </c>
      <c r="C294" s="32">
        <v>1151893</v>
      </c>
      <c r="D294" s="32">
        <v>1151893</v>
      </c>
      <c r="E294" s="32"/>
      <c r="F294" s="32"/>
      <c r="G294" s="32"/>
      <c r="H294" s="32"/>
      <c r="I294" s="32"/>
      <c r="J294" s="24">
        <f t="shared" si="20"/>
        <v>1151893</v>
      </c>
    </row>
    <row r="295" spans="1:10" ht="15">
      <c r="A295" s="7">
        <v>2220</v>
      </c>
      <c r="B295" s="14" t="s">
        <v>103</v>
      </c>
      <c r="C295" s="32">
        <v>5938</v>
      </c>
      <c r="D295" s="32">
        <v>5937</v>
      </c>
      <c r="E295" s="32"/>
      <c r="F295" s="32"/>
      <c r="G295" s="32"/>
      <c r="H295" s="32"/>
      <c r="I295" s="32"/>
      <c r="J295" s="24">
        <f t="shared" si="20"/>
        <v>5937</v>
      </c>
    </row>
    <row r="296" spans="1:10" ht="15">
      <c r="A296" s="7">
        <v>2230</v>
      </c>
      <c r="B296" s="14" t="s">
        <v>104</v>
      </c>
      <c r="C296" s="32"/>
      <c r="D296" s="32"/>
      <c r="E296" s="32"/>
      <c r="F296" s="32"/>
      <c r="G296" s="32"/>
      <c r="H296" s="32"/>
      <c r="I296" s="32"/>
      <c r="J296" s="24">
        <f t="shared" si="20"/>
        <v>0</v>
      </c>
    </row>
    <row r="297" spans="1:10" ht="24" customHeight="1">
      <c r="A297" s="7">
        <v>2240</v>
      </c>
      <c r="B297" s="14" t="s">
        <v>105</v>
      </c>
      <c r="C297" s="32">
        <v>1300547</v>
      </c>
      <c r="D297" s="32">
        <v>1300546</v>
      </c>
      <c r="E297" s="32"/>
      <c r="F297" s="32"/>
      <c r="G297" s="32"/>
      <c r="H297" s="32"/>
      <c r="I297" s="32"/>
      <c r="J297" s="24">
        <f t="shared" si="20"/>
        <v>1300546</v>
      </c>
    </row>
    <row r="298" spans="1:10" ht="15">
      <c r="A298" s="7">
        <v>2250</v>
      </c>
      <c r="B298" s="14" t="s">
        <v>106</v>
      </c>
      <c r="C298" s="32">
        <v>107217</v>
      </c>
      <c r="D298" s="32">
        <v>107216</v>
      </c>
      <c r="E298" s="32"/>
      <c r="F298" s="32"/>
      <c r="G298" s="32"/>
      <c r="H298" s="32"/>
      <c r="I298" s="32"/>
      <c r="J298" s="24">
        <f t="shared" si="20"/>
        <v>107216</v>
      </c>
    </row>
    <row r="299" spans="1:10" ht="15">
      <c r="A299" s="7">
        <v>2271</v>
      </c>
      <c r="B299" s="14" t="s">
        <v>107</v>
      </c>
      <c r="C299" s="32">
        <v>343358</v>
      </c>
      <c r="D299" s="32">
        <v>313666</v>
      </c>
      <c r="E299" s="32"/>
      <c r="F299" s="32"/>
      <c r="G299" s="32"/>
      <c r="H299" s="32"/>
      <c r="I299" s="32"/>
      <c r="J299" s="24">
        <f t="shared" si="20"/>
        <v>313666</v>
      </c>
    </row>
    <row r="300" spans="1:10" ht="15">
      <c r="A300" s="7">
        <v>2272</v>
      </c>
      <c r="B300" s="14" t="s">
        <v>108</v>
      </c>
      <c r="C300" s="32">
        <v>21216</v>
      </c>
      <c r="D300" s="32">
        <v>20709</v>
      </c>
      <c r="E300" s="32"/>
      <c r="F300" s="32"/>
      <c r="G300" s="32"/>
      <c r="H300" s="32"/>
      <c r="I300" s="32"/>
      <c r="J300" s="24">
        <f t="shared" si="20"/>
        <v>20709</v>
      </c>
    </row>
    <row r="301" spans="1:10" ht="15">
      <c r="A301" s="7">
        <v>2273</v>
      </c>
      <c r="B301" s="14" t="s">
        <v>109</v>
      </c>
      <c r="C301" s="32">
        <v>135745</v>
      </c>
      <c r="D301" s="32">
        <v>135666</v>
      </c>
      <c r="E301" s="32"/>
      <c r="F301" s="32"/>
      <c r="G301" s="32"/>
      <c r="H301" s="32"/>
      <c r="I301" s="32"/>
      <c r="J301" s="24">
        <f t="shared" si="20"/>
        <v>135666</v>
      </c>
    </row>
    <row r="302" spans="1:10" ht="15">
      <c r="A302" s="7">
        <v>2274</v>
      </c>
      <c r="B302" s="14" t="s">
        <v>110</v>
      </c>
      <c r="C302" s="32">
        <v>175728</v>
      </c>
      <c r="D302" s="32">
        <v>172429</v>
      </c>
      <c r="E302" s="32"/>
      <c r="F302" s="32"/>
      <c r="G302" s="32"/>
      <c r="H302" s="32"/>
      <c r="I302" s="32"/>
      <c r="J302" s="24">
        <f t="shared" si="20"/>
        <v>172429</v>
      </c>
    </row>
    <row r="303" spans="1:10" ht="54.75" customHeight="1">
      <c r="A303" s="7">
        <v>2282</v>
      </c>
      <c r="B303" s="14" t="s">
        <v>111</v>
      </c>
      <c r="C303" s="32">
        <v>2846</v>
      </c>
      <c r="D303" s="32">
        <v>2846</v>
      </c>
      <c r="E303" s="32"/>
      <c r="F303" s="32"/>
      <c r="G303" s="32"/>
      <c r="H303" s="32"/>
      <c r="I303" s="32"/>
      <c r="J303" s="24">
        <f t="shared" si="20"/>
        <v>2846</v>
      </c>
    </row>
    <row r="304" spans="1:10" ht="15">
      <c r="A304" s="7">
        <v>2800</v>
      </c>
      <c r="B304" s="14" t="s">
        <v>112</v>
      </c>
      <c r="C304" s="32">
        <v>110</v>
      </c>
      <c r="D304" s="32">
        <v>109</v>
      </c>
      <c r="E304" s="32"/>
      <c r="F304" s="32"/>
      <c r="G304" s="32"/>
      <c r="H304" s="32"/>
      <c r="I304" s="32"/>
      <c r="J304" s="24">
        <f t="shared" si="20"/>
        <v>109</v>
      </c>
    </row>
    <row r="305" spans="1:10" s="17" customFormat="1" ht="14.25">
      <c r="A305" s="16" t="s">
        <v>15</v>
      </c>
      <c r="B305" s="16" t="s">
        <v>18</v>
      </c>
      <c r="C305" s="24">
        <f>C292+C293+C294+C295+C296+C297+C298+C299+C300+C301+C302+C303+C304</f>
        <v>23155482</v>
      </c>
      <c r="D305" s="24">
        <f>D292+D293+D294+D295+D296+D297+D298+D299+D300+D301+D302+D303+D304</f>
        <v>23121901</v>
      </c>
      <c r="E305" s="24" t="s">
        <v>15</v>
      </c>
      <c r="F305" s="24" t="s">
        <v>15</v>
      </c>
      <c r="G305" s="24" t="s">
        <v>15</v>
      </c>
      <c r="H305" s="24" t="s">
        <v>15</v>
      </c>
      <c r="I305" s="24" t="s">
        <v>15</v>
      </c>
      <c r="J305" s="24">
        <f t="shared" si="20"/>
        <v>23121901</v>
      </c>
    </row>
    <row r="306" ht="15">
      <c r="F306" s="18"/>
    </row>
    <row r="307" spans="1:12" ht="15">
      <c r="A307" s="82" t="s">
        <v>83</v>
      </c>
      <c r="B307" s="82"/>
      <c r="C307" s="82"/>
      <c r="D307" s="82"/>
      <c r="E307" s="82"/>
      <c r="F307" s="82"/>
      <c r="G307" s="82"/>
      <c r="H307" s="82"/>
      <c r="I307" s="82"/>
      <c r="J307" s="82"/>
      <c r="K307" s="82"/>
      <c r="L307" s="82"/>
    </row>
    <row r="308" ht="15">
      <c r="A308" s="4" t="s">
        <v>9</v>
      </c>
    </row>
    <row r="311" spans="1:12" ht="15">
      <c r="A311" s="86" t="s">
        <v>42</v>
      </c>
      <c r="B311" s="86" t="s">
        <v>11</v>
      </c>
      <c r="C311" s="86" t="s">
        <v>80</v>
      </c>
      <c r="D311" s="86"/>
      <c r="E311" s="86"/>
      <c r="F311" s="86"/>
      <c r="G311" s="86"/>
      <c r="H311" s="86" t="s">
        <v>81</v>
      </c>
      <c r="I311" s="86"/>
      <c r="J311" s="86"/>
      <c r="K311" s="86"/>
      <c r="L311" s="86"/>
    </row>
    <row r="312" spans="1:12" ht="71.25" customHeight="1">
      <c r="A312" s="86"/>
      <c r="B312" s="86"/>
      <c r="C312" s="86" t="s">
        <v>49</v>
      </c>
      <c r="D312" s="86" t="s">
        <v>50</v>
      </c>
      <c r="E312" s="86" t="s">
        <v>51</v>
      </c>
      <c r="F312" s="86"/>
      <c r="G312" s="86" t="s">
        <v>73</v>
      </c>
      <c r="H312" s="86" t="s">
        <v>52</v>
      </c>
      <c r="I312" s="86" t="s">
        <v>74</v>
      </c>
      <c r="J312" s="86" t="s">
        <v>51</v>
      </c>
      <c r="K312" s="86"/>
      <c r="L312" s="86" t="s">
        <v>75</v>
      </c>
    </row>
    <row r="313" spans="1:12" ht="30">
      <c r="A313" s="86"/>
      <c r="B313" s="86"/>
      <c r="C313" s="86"/>
      <c r="D313" s="86"/>
      <c r="E313" s="7" t="s">
        <v>47</v>
      </c>
      <c r="F313" s="7" t="s">
        <v>48</v>
      </c>
      <c r="G313" s="86"/>
      <c r="H313" s="86"/>
      <c r="I313" s="86"/>
      <c r="J313" s="7" t="s">
        <v>47</v>
      </c>
      <c r="K313" s="7" t="s">
        <v>48</v>
      </c>
      <c r="L313" s="86"/>
    </row>
    <row r="314" spans="1:12" ht="15">
      <c r="A314" s="7">
        <v>1</v>
      </c>
      <c r="B314" s="7">
        <v>2</v>
      </c>
      <c r="C314" s="7">
        <v>3</v>
      </c>
      <c r="D314" s="7">
        <v>4</v>
      </c>
      <c r="E314" s="7">
        <v>5</v>
      </c>
      <c r="F314" s="7">
        <v>6</v>
      </c>
      <c r="G314" s="7">
        <v>7</v>
      </c>
      <c r="H314" s="7">
        <v>8</v>
      </c>
      <c r="I314" s="7">
        <v>9</v>
      </c>
      <c r="J314" s="7">
        <v>10</v>
      </c>
      <c r="K314" s="7">
        <v>11</v>
      </c>
      <c r="L314" s="7">
        <v>12</v>
      </c>
    </row>
    <row r="315" spans="1:12" ht="15">
      <c r="A315" s="7">
        <v>2111</v>
      </c>
      <c r="B315" s="14" t="s">
        <v>100</v>
      </c>
      <c r="C315" s="62">
        <f>G59</f>
        <v>19048613</v>
      </c>
      <c r="D315" s="32"/>
      <c r="E315" s="32"/>
      <c r="F315" s="32"/>
      <c r="G315" s="24">
        <f>C315</f>
        <v>19048613</v>
      </c>
      <c r="H315" s="34">
        <f>K59</f>
        <v>23129798</v>
      </c>
      <c r="I315" s="49"/>
      <c r="J315" s="49"/>
      <c r="K315" s="49"/>
      <c r="L315" s="34">
        <f>H315</f>
        <v>23129798</v>
      </c>
    </row>
    <row r="316" spans="1:12" ht="15">
      <c r="A316" s="7">
        <v>2120</v>
      </c>
      <c r="B316" s="14" t="s">
        <v>101</v>
      </c>
      <c r="C316" s="62">
        <f aca="true" t="shared" si="21" ref="C316:C328">G60</f>
        <v>4183677</v>
      </c>
      <c r="D316" s="32"/>
      <c r="E316" s="32"/>
      <c r="F316" s="32"/>
      <c r="G316" s="24">
        <f aca="true" t="shared" si="22" ref="G316:G328">C316</f>
        <v>4183677</v>
      </c>
      <c r="H316" s="34">
        <f aca="true" t="shared" si="23" ref="H316:H328">K60</f>
        <v>5177369</v>
      </c>
      <c r="I316" s="49"/>
      <c r="J316" s="49"/>
      <c r="K316" s="49"/>
      <c r="L316" s="34">
        <f aca="true" t="shared" si="24" ref="L316:L328">H316</f>
        <v>5177369</v>
      </c>
    </row>
    <row r="317" spans="1:12" ht="30">
      <c r="A317" s="7">
        <v>2210</v>
      </c>
      <c r="B317" s="14" t="s">
        <v>102</v>
      </c>
      <c r="C317" s="62">
        <f t="shared" si="21"/>
        <v>1567863</v>
      </c>
      <c r="D317" s="32"/>
      <c r="E317" s="32"/>
      <c r="F317" s="32"/>
      <c r="G317" s="24">
        <f t="shared" si="22"/>
        <v>1567863</v>
      </c>
      <c r="H317" s="34">
        <f t="shared" si="23"/>
        <v>1011501</v>
      </c>
      <c r="I317" s="49"/>
      <c r="J317" s="49"/>
      <c r="K317" s="49"/>
      <c r="L317" s="34">
        <f t="shared" si="24"/>
        <v>1011501</v>
      </c>
    </row>
    <row r="318" spans="1:12" ht="15">
      <c r="A318" s="7">
        <v>2220</v>
      </c>
      <c r="B318" s="14" t="s">
        <v>103</v>
      </c>
      <c r="C318" s="62">
        <f t="shared" si="21"/>
        <v>17065</v>
      </c>
      <c r="D318" s="32"/>
      <c r="E318" s="32"/>
      <c r="F318" s="32"/>
      <c r="G318" s="24">
        <f t="shared" si="22"/>
        <v>17065</v>
      </c>
      <c r="H318" s="34">
        <f t="shared" si="23"/>
        <v>18004</v>
      </c>
      <c r="I318" s="49"/>
      <c r="J318" s="49"/>
      <c r="K318" s="49"/>
      <c r="L318" s="34">
        <f t="shared" si="24"/>
        <v>18004</v>
      </c>
    </row>
    <row r="319" spans="1:12" ht="15">
      <c r="A319" s="7">
        <v>2230</v>
      </c>
      <c r="B319" s="14" t="s">
        <v>104</v>
      </c>
      <c r="C319" s="62">
        <f t="shared" si="21"/>
        <v>2008</v>
      </c>
      <c r="D319" s="32"/>
      <c r="E319" s="32"/>
      <c r="F319" s="32"/>
      <c r="G319" s="24">
        <f t="shared" si="22"/>
        <v>2008</v>
      </c>
      <c r="H319" s="34">
        <f t="shared" si="23"/>
        <v>2118</v>
      </c>
      <c r="I319" s="49"/>
      <c r="J319" s="49"/>
      <c r="K319" s="49"/>
      <c r="L319" s="34">
        <f t="shared" si="24"/>
        <v>2118</v>
      </c>
    </row>
    <row r="320" spans="1:12" ht="15">
      <c r="A320" s="7">
        <v>2240</v>
      </c>
      <c r="B320" s="14" t="s">
        <v>105</v>
      </c>
      <c r="C320" s="62">
        <f t="shared" si="21"/>
        <v>869439</v>
      </c>
      <c r="D320" s="32"/>
      <c r="E320" s="32"/>
      <c r="F320" s="32"/>
      <c r="G320" s="24">
        <f t="shared" si="22"/>
        <v>869439</v>
      </c>
      <c r="H320" s="34">
        <f t="shared" si="23"/>
        <v>1274495</v>
      </c>
      <c r="I320" s="49"/>
      <c r="J320" s="49"/>
      <c r="K320" s="49"/>
      <c r="L320" s="34">
        <f t="shared" si="24"/>
        <v>1274495</v>
      </c>
    </row>
    <row r="321" spans="1:12" ht="15">
      <c r="A321" s="7">
        <v>2250</v>
      </c>
      <c r="B321" s="14" t="s">
        <v>106</v>
      </c>
      <c r="C321" s="62">
        <f t="shared" si="21"/>
        <v>126880</v>
      </c>
      <c r="D321" s="32"/>
      <c r="E321" s="32"/>
      <c r="F321" s="32"/>
      <c r="G321" s="24">
        <f t="shared" si="22"/>
        <v>126880</v>
      </c>
      <c r="H321" s="34">
        <f t="shared" si="23"/>
        <v>204640</v>
      </c>
      <c r="I321" s="49"/>
      <c r="J321" s="49"/>
      <c r="K321" s="49"/>
      <c r="L321" s="34">
        <f t="shared" si="24"/>
        <v>204640</v>
      </c>
    </row>
    <row r="322" spans="1:12" ht="15">
      <c r="A322" s="7">
        <v>2271</v>
      </c>
      <c r="B322" s="14" t="s">
        <v>107</v>
      </c>
      <c r="C322" s="62">
        <f t="shared" si="21"/>
        <v>306848</v>
      </c>
      <c r="D322" s="32"/>
      <c r="E322" s="32"/>
      <c r="F322" s="32"/>
      <c r="G322" s="24">
        <f t="shared" si="22"/>
        <v>306848</v>
      </c>
      <c r="H322" s="34">
        <f t="shared" si="23"/>
        <v>327055</v>
      </c>
      <c r="I322" s="49"/>
      <c r="J322" s="49"/>
      <c r="K322" s="49"/>
      <c r="L322" s="34">
        <f t="shared" si="24"/>
        <v>327055</v>
      </c>
    </row>
    <row r="323" spans="1:12" ht="15">
      <c r="A323" s="7">
        <v>2272</v>
      </c>
      <c r="B323" s="14" t="s">
        <v>108</v>
      </c>
      <c r="C323" s="62">
        <f t="shared" si="21"/>
        <v>26042</v>
      </c>
      <c r="D323" s="32"/>
      <c r="E323" s="32"/>
      <c r="F323" s="32"/>
      <c r="G323" s="24">
        <f t="shared" si="22"/>
        <v>26042</v>
      </c>
      <c r="H323" s="34">
        <f t="shared" si="23"/>
        <v>29372</v>
      </c>
      <c r="I323" s="49"/>
      <c r="J323" s="49"/>
      <c r="K323" s="49"/>
      <c r="L323" s="34">
        <f t="shared" si="24"/>
        <v>29372</v>
      </c>
    </row>
    <row r="324" spans="1:12" ht="15">
      <c r="A324" s="7">
        <v>2273</v>
      </c>
      <c r="B324" s="14" t="s">
        <v>109</v>
      </c>
      <c r="C324" s="62">
        <f t="shared" si="21"/>
        <v>159964</v>
      </c>
      <c r="D324" s="32"/>
      <c r="E324" s="32"/>
      <c r="F324" s="32"/>
      <c r="G324" s="24">
        <f t="shared" si="22"/>
        <v>159964</v>
      </c>
      <c r="H324" s="34">
        <f t="shared" si="23"/>
        <v>158495</v>
      </c>
      <c r="I324" s="49"/>
      <c r="J324" s="49"/>
      <c r="K324" s="49"/>
      <c r="L324" s="34">
        <f t="shared" si="24"/>
        <v>158495</v>
      </c>
    </row>
    <row r="325" spans="1:12" ht="15">
      <c r="A325" s="7">
        <v>2274</v>
      </c>
      <c r="B325" s="14" t="s">
        <v>110</v>
      </c>
      <c r="C325" s="62">
        <f t="shared" si="21"/>
        <v>182243</v>
      </c>
      <c r="D325" s="32"/>
      <c r="E325" s="32"/>
      <c r="F325" s="32"/>
      <c r="G325" s="24">
        <f t="shared" si="22"/>
        <v>182243</v>
      </c>
      <c r="H325" s="34">
        <f t="shared" si="23"/>
        <v>176554</v>
      </c>
      <c r="I325" s="49"/>
      <c r="J325" s="49"/>
      <c r="K325" s="49"/>
      <c r="L325" s="34">
        <f t="shared" si="24"/>
        <v>176554</v>
      </c>
    </row>
    <row r="326" spans="1:12" ht="30">
      <c r="A326" s="7">
        <v>2275</v>
      </c>
      <c r="B326" s="14" t="s">
        <v>230</v>
      </c>
      <c r="C326" s="62">
        <f t="shared" si="21"/>
        <v>10544</v>
      </c>
      <c r="D326" s="32"/>
      <c r="E326" s="32"/>
      <c r="F326" s="32"/>
      <c r="G326" s="24"/>
      <c r="H326" s="34">
        <f t="shared" si="23"/>
        <v>11910</v>
      </c>
      <c r="I326" s="49"/>
      <c r="J326" s="49"/>
      <c r="K326" s="49"/>
      <c r="L326" s="34">
        <f t="shared" si="24"/>
        <v>11910</v>
      </c>
    </row>
    <row r="327" spans="1:12" ht="45">
      <c r="A327" s="7">
        <v>2282</v>
      </c>
      <c r="B327" s="14" t="s">
        <v>111</v>
      </c>
      <c r="C327" s="62">
        <f t="shared" si="21"/>
        <v>12800</v>
      </c>
      <c r="D327" s="32"/>
      <c r="E327" s="32"/>
      <c r="F327" s="32"/>
      <c r="G327" s="24">
        <f t="shared" si="22"/>
        <v>12800</v>
      </c>
      <c r="H327" s="34">
        <f t="shared" si="23"/>
        <v>16800</v>
      </c>
      <c r="I327" s="49"/>
      <c r="J327" s="49"/>
      <c r="K327" s="49"/>
      <c r="L327" s="34">
        <f t="shared" si="24"/>
        <v>16800</v>
      </c>
    </row>
    <row r="328" spans="1:12" ht="15">
      <c r="A328" s="7">
        <v>2800</v>
      </c>
      <c r="B328" s="14" t="s">
        <v>112</v>
      </c>
      <c r="C328" s="62">
        <f t="shared" si="21"/>
        <v>51714</v>
      </c>
      <c r="D328" s="32"/>
      <c r="E328" s="32"/>
      <c r="F328" s="32"/>
      <c r="G328" s="24">
        <f t="shared" si="22"/>
        <v>51714</v>
      </c>
      <c r="H328" s="34">
        <f t="shared" si="23"/>
        <v>132089</v>
      </c>
      <c r="I328" s="49"/>
      <c r="J328" s="49"/>
      <c r="K328" s="49"/>
      <c r="L328" s="34">
        <f t="shared" si="24"/>
        <v>132089</v>
      </c>
    </row>
    <row r="329" spans="1:12" s="17" customFormat="1" ht="14.25">
      <c r="A329" s="16" t="s">
        <v>15</v>
      </c>
      <c r="B329" s="16" t="s">
        <v>18</v>
      </c>
      <c r="C329" s="24">
        <f>C315+C316+C317+C318+C319+C320+C321+C322+C323+C324+C325+C326+C327+C328</f>
        <v>26565700</v>
      </c>
      <c r="D329" s="24" t="s">
        <v>15</v>
      </c>
      <c r="E329" s="24" t="s">
        <v>15</v>
      </c>
      <c r="F329" s="24" t="s">
        <v>15</v>
      </c>
      <c r="G329" s="24">
        <f>C329</f>
        <v>26565700</v>
      </c>
      <c r="H329" s="33">
        <f>SUM(H315:H328)</f>
        <v>31670200</v>
      </c>
      <c r="I329" s="48" t="s">
        <v>15</v>
      </c>
      <c r="J329" s="48" t="s">
        <v>15</v>
      </c>
      <c r="K329" s="48" t="s">
        <v>15</v>
      </c>
      <c r="L329" s="33">
        <f>SUM(L315:L328)</f>
        <v>31670200</v>
      </c>
    </row>
    <row r="330" ht="14.25" customHeight="1">
      <c r="L330" s="47"/>
    </row>
    <row r="331" ht="15" hidden="1">
      <c r="L331" s="47"/>
    </row>
    <row r="332" spans="1:9" ht="15">
      <c r="A332" s="82" t="s">
        <v>221</v>
      </c>
      <c r="B332" s="82"/>
      <c r="C332" s="82"/>
      <c r="D332" s="82"/>
      <c r="E332" s="82"/>
      <c r="F332" s="82"/>
      <c r="G332" s="82"/>
      <c r="H332" s="82"/>
      <c r="I332" s="82"/>
    </row>
    <row r="333" ht="15">
      <c r="A333" s="4" t="s">
        <v>9</v>
      </c>
    </row>
    <row r="335" ht="9" customHeight="1"/>
    <row r="336" spans="1:9" ht="147" customHeight="1">
      <c r="A336" s="7" t="s">
        <v>42</v>
      </c>
      <c r="B336" s="7" t="s">
        <v>11</v>
      </c>
      <c r="C336" s="7" t="s">
        <v>43</v>
      </c>
      <c r="D336" s="7" t="s">
        <v>53</v>
      </c>
      <c r="E336" s="40" t="s">
        <v>84</v>
      </c>
      <c r="F336" s="40" t="s">
        <v>222</v>
      </c>
      <c r="G336" s="7" t="s">
        <v>223</v>
      </c>
      <c r="H336" s="7" t="s">
        <v>54</v>
      </c>
      <c r="I336" s="7" t="s">
        <v>55</v>
      </c>
    </row>
    <row r="337" spans="1:9" ht="15">
      <c r="A337" s="7">
        <v>1</v>
      </c>
      <c r="B337" s="7">
        <v>2</v>
      </c>
      <c r="C337" s="7">
        <v>3</v>
      </c>
      <c r="D337" s="7">
        <v>4</v>
      </c>
      <c r="E337" s="7">
        <v>5</v>
      </c>
      <c r="F337" s="7">
        <v>6</v>
      </c>
      <c r="G337" s="7">
        <v>7</v>
      </c>
      <c r="H337" s="7">
        <v>8</v>
      </c>
      <c r="I337" s="7">
        <v>9</v>
      </c>
    </row>
    <row r="338" spans="1:9" ht="21" customHeight="1">
      <c r="A338" s="7">
        <v>2111</v>
      </c>
      <c r="B338" s="14" t="s">
        <v>100</v>
      </c>
      <c r="C338" s="32">
        <f>C292</f>
        <v>16303610</v>
      </c>
      <c r="D338" s="32">
        <f aca="true" t="shared" si="25" ref="D338:D350">D292</f>
        <v>16303610</v>
      </c>
      <c r="E338" s="32"/>
      <c r="F338" s="32"/>
      <c r="G338" s="32"/>
      <c r="H338" s="7"/>
      <c r="I338" s="7"/>
    </row>
    <row r="339" spans="1:9" ht="21" customHeight="1">
      <c r="A339" s="7">
        <v>2120</v>
      </c>
      <c r="B339" s="14" t="s">
        <v>101</v>
      </c>
      <c r="C339" s="32">
        <f aca="true" t="shared" si="26" ref="C339:C350">C293</f>
        <v>3607274</v>
      </c>
      <c r="D339" s="32">
        <f t="shared" si="25"/>
        <v>3607274</v>
      </c>
      <c r="E339" s="32"/>
      <c r="F339" s="32"/>
      <c r="G339" s="32"/>
      <c r="H339" s="7"/>
      <c r="I339" s="7"/>
    </row>
    <row r="340" spans="1:9" ht="45">
      <c r="A340" s="7">
        <v>2210</v>
      </c>
      <c r="B340" s="14" t="s">
        <v>102</v>
      </c>
      <c r="C340" s="32">
        <f t="shared" si="26"/>
        <v>1151893</v>
      </c>
      <c r="D340" s="32">
        <f t="shared" si="25"/>
        <v>1151893</v>
      </c>
      <c r="E340" s="32">
        <v>7407</v>
      </c>
      <c r="F340" s="32"/>
      <c r="G340" s="32">
        <v>17746.2</v>
      </c>
      <c r="H340" s="7" t="s">
        <v>241</v>
      </c>
      <c r="I340" s="7"/>
    </row>
    <row r="341" spans="1:9" ht="21.75" customHeight="1">
      <c r="A341" s="7">
        <v>2220</v>
      </c>
      <c r="B341" s="14" t="s">
        <v>103</v>
      </c>
      <c r="C341" s="32">
        <f t="shared" si="26"/>
        <v>5938</v>
      </c>
      <c r="D341" s="32">
        <f t="shared" si="25"/>
        <v>5937</v>
      </c>
      <c r="E341" s="32"/>
      <c r="F341" s="32"/>
      <c r="G341" s="32"/>
      <c r="H341" s="7"/>
      <c r="I341" s="7"/>
    </row>
    <row r="342" spans="1:9" ht="21.75" customHeight="1">
      <c r="A342" s="7">
        <v>2230</v>
      </c>
      <c r="B342" s="14" t="s">
        <v>104</v>
      </c>
      <c r="C342" s="32">
        <f t="shared" si="26"/>
        <v>0</v>
      </c>
      <c r="D342" s="32">
        <f t="shared" si="25"/>
        <v>0</v>
      </c>
      <c r="E342" s="32"/>
      <c r="F342" s="32"/>
      <c r="G342" s="32"/>
      <c r="H342" s="7"/>
      <c r="I342" s="7"/>
    </row>
    <row r="343" spans="1:9" ht="21.75" customHeight="1">
      <c r="A343" s="7">
        <v>2240</v>
      </c>
      <c r="B343" s="14" t="s">
        <v>105</v>
      </c>
      <c r="C343" s="32">
        <f t="shared" si="26"/>
        <v>1300547</v>
      </c>
      <c r="D343" s="32">
        <f t="shared" si="25"/>
        <v>1300546</v>
      </c>
      <c r="E343" s="32"/>
      <c r="F343" s="32"/>
      <c r="G343" s="32"/>
      <c r="H343" s="7"/>
      <c r="I343" s="7"/>
    </row>
    <row r="344" spans="1:9" ht="21.75" customHeight="1">
      <c r="A344" s="7">
        <v>2250</v>
      </c>
      <c r="B344" s="14" t="s">
        <v>106</v>
      </c>
      <c r="C344" s="32">
        <f t="shared" si="26"/>
        <v>107217</v>
      </c>
      <c r="D344" s="32">
        <f t="shared" si="25"/>
        <v>107216</v>
      </c>
      <c r="E344" s="32"/>
      <c r="F344" s="32"/>
      <c r="G344" s="32"/>
      <c r="H344" s="7"/>
      <c r="I344" s="7"/>
    </row>
    <row r="345" spans="1:9" ht="21.75" customHeight="1">
      <c r="A345" s="7">
        <v>2271</v>
      </c>
      <c r="B345" s="14" t="s">
        <v>107</v>
      </c>
      <c r="C345" s="32">
        <f t="shared" si="26"/>
        <v>343358</v>
      </c>
      <c r="D345" s="32">
        <f t="shared" si="25"/>
        <v>313666</v>
      </c>
      <c r="E345" s="32"/>
      <c r="F345" s="32"/>
      <c r="G345" s="32"/>
      <c r="H345" s="7"/>
      <c r="I345" s="7"/>
    </row>
    <row r="346" spans="1:9" ht="21.75" customHeight="1">
      <c r="A346" s="7">
        <v>2272</v>
      </c>
      <c r="B346" s="14" t="s">
        <v>108</v>
      </c>
      <c r="C346" s="32">
        <f t="shared" si="26"/>
        <v>21216</v>
      </c>
      <c r="D346" s="32">
        <f t="shared" si="25"/>
        <v>20709</v>
      </c>
      <c r="E346" s="32"/>
      <c r="F346" s="32"/>
      <c r="G346" s="32"/>
      <c r="H346" s="7"/>
      <c r="I346" s="7"/>
    </row>
    <row r="347" spans="1:9" ht="21.75" customHeight="1">
      <c r="A347" s="7">
        <v>2273</v>
      </c>
      <c r="B347" s="14" t="s">
        <v>109</v>
      </c>
      <c r="C347" s="32">
        <f t="shared" si="26"/>
        <v>135745</v>
      </c>
      <c r="D347" s="32">
        <f t="shared" si="25"/>
        <v>135666</v>
      </c>
      <c r="E347" s="32"/>
      <c r="F347" s="32"/>
      <c r="G347" s="32"/>
      <c r="H347" s="7"/>
      <c r="I347" s="7"/>
    </row>
    <row r="348" spans="1:9" ht="21.75" customHeight="1">
      <c r="A348" s="7">
        <v>2274</v>
      </c>
      <c r="B348" s="14" t="s">
        <v>110</v>
      </c>
      <c r="C348" s="32">
        <f t="shared" si="26"/>
        <v>175728</v>
      </c>
      <c r="D348" s="32">
        <f t="shared" si="25"/>
        <v>172429</v>
      </c>
      <c r="E348" s="32"/>
      <c r="F348" s="32"/>
      <c r="G348" s="32"/>
      <c r="H348" s="7"/>
      <c r="I348" s="7"/>
    </row>
    <row r="349" spans="1:9" ht="45">
      <c r="A349" s="7">
        <v>2282</v>
      </c>
      <c r="B349" s="14" t="s">
        <v>111</v>
      </c>
      <c r="C349" s="32">
        <f t="shared" si="26"/>
        <v>2846</v>
      </c>
      <c r="D349" s="32">
        <f t="shared" si="25"/>
        <v>2846</v>
      </c>
      <c r="E349" s="32"/>
      <c r="F349" s="32"/>
      <c r="G349" s="32"/>
      <c r="H349" s="7"/>
      <c r="I349" s="7"/>
    </row>
    <row r="350" spans="1:9" ht="15">
      <c r="A350" s="7">
        <v>2800</v>
      </c>
      <c r="B350" s="14" t="s">
        <v>112</v>
      </c>
      <c r="C350" s="32">
        <f t="shared" si="26"/>
        <v>110</v>
      </c>
      <c r="D350" s="32">
        <f t="shared" si="25"/>
        <v>109</v>
      </c>
      <c r="E350" s="32"/>
      <c r="F350" s="32"/>
      <c r="G350" s="32"/>
      <c r="H350" s="7"/>
      <c r="I350" s="7"/>
    </row>
    <row r="351" spans="1:9" s="17" customFormat="1" ht="14.25">
      <c r="A351" s="16" t="s">
        <v>15</v>
      </c>
      <c r="B351" s="16" t="s">
        <v>18</v>
      </c>
      <c r="C351" s="24">
        <f>C338+C339+C340+C341+C342+C343+C344+C345+C346+C347+C348+C349+C350</f>
        <v>23155482</v>
      </c>
      <c r="D351" s="24">
        <f>D338+D339+D340+D341+D342+D343+D344+D345+D346+D347+D348+D349+D350</f>
        <v>23121901</v>
      </c>
      <c r="E351" s="24">
        <f>E340</f>
        <v>7407</v>
      </c>
      <c r="F351" s="24">
        <f>F340</f>
        <v>0</v>
      </c>
      <c r="G351" s="24">
        <f>G340</f>
        <v>17746.2</v>
      </c>
      <c r="H351" s="16" t="s">
        <v>15</v>
      </c>
      <c r="I351" s="16" t="s">
        <v>15</v>
      </c>
    </row>
    <row r="353" ht="27" customHeight="1"/>
    <row r="354" spans="1:9" ht="24" customHeight="1">
      <c r="A354" s="87" t="s">
        <v>224</v>
      </c>
      <c r="B354" s="87"/>
      <c r="C354" s="87"/>
      <c r="D354" s="87"/>
      <c r="E354" s="87"/>
      <c r="F354" s="87"/>
      <c r="G354" s="87"/>
      <c r="H354" s="87"/>
      <c r="I354" s="87"/>
    </row>
    <row r="355" spans="1:10" ht="63" customHeight="1">
      <c r="A355" s="91" t="s">
        <v>246</v>
      </c>
      <c r="B355" s="91"/>
      <c r="C355" s="91"/>
      <c r="D355" s="91"/>
      <c r="E355" s="91"/>
      <c r="F355" s="91"/>
      <c r="G355" s="91"/>
      <c r="H355" s="91"/>
      <c r="I355" s="91"/>
      <c r="J355" s="91"/>
    </row>
    <row r="356" spans="1:9" ht="59.25" customHeight="1">
      <c r="A356" s="88" t="s">
        <v>225</v>
      </c>
      <c r="B356" s="88"/>
      <c r="C356" s="88"/>
      <c r="D356" s="88"/>
      <c r="E356" s="88"/>
      <c r="F356" s="88"/>
      <c r="G356" s="88"/>
      <c r="H356" s="88"/>
      <c r="I356" s="88"/>
    </row>
    <row r="357" spans="1:11" ht="149.25" customHeight="1">
      <c r="A357" s="79" t="s">
        <v>249</v>
      </c>
      <c r="B357" s="79"/>
      <c r="C357" s="79"/>
      <c r="D357" s="79"/>
      <c r="E357" s="79"/>
      <c r="F357" s="79"/>
      <c r="G357" s="79"/>
      <c r="H357" s="79"/>
      <c r="I357" s="79"/>
      <c r="J357" s="79"/>
      <c r="K357" s="79"/>
    </row>
    <row r="358" spans="1:11" ht="69.75" customHeight="1">
      <c r="A358" s="91" t="s">
        <v>247</v>
      </c>
      <c r="B358" s="91"/>
      <c r="C358" s="91"/>
      <c r="D358" s="91"/>
      <c r="E358" s="91"/>
      <c r="F358" s="91"/>
      <c r="G358" s="91"/>
      <c r="H358" s="91"/>
      <c r="I358" s="91"/>
      <c r="J358" s="91"/>
      <c r="K358" s="91"/>
    </row>
    <row r="359" spans="1:11" ht="68.25" customHeight="1">
      <c r="A359" s="91" t="s">
        <v>248</v>
      </c>
      <c r="B359" s="91"/>
      <c r="C359" s="91"/>
      <c r="D359" s="91"/>
      <c r="E359" s="91"/>
      <c r="F359" s="91"/>
      <c r="G359" s="91"/>
      <c r="H359" s="91"/>
      <c r="I359" s="91"/>
      <c r="J359" s="91"/>
      <c r="K359" s="91"/>
    </row>
    <row r="360" spans="1:11" ht="13.5" customHeight="1">
      <c r="A360" s="91"/>
      <c r="B360" s="91"/>
      <c r="C360" s="91"/>
      <c r="D360" s="91"/>
      <c r="E360" s="91"/>
      <c r="F360" s="91"/>
      <c r="G360" s="91"/>
      <c r="H360" s="91"/>
      <c r="I360" s="91"/>
      <c r="J360" s="91"/>
      <c r="K360" s="91"/>
    </row>
    <row r="361" spans="1:11" ht="9.75" customHeight="1">
      <c r="A361" s="104"/>
      <c r="B361" s="104"/>
      <c r="C361" s="104"/>
      <c r="D361" s="104"/>
      <c r="E361" s="104"/>
      <c r="F361" s="104"/>
      <c r="G361" s="104"/>
      <c r="H361" s="104"/>
      <c r="I361" s="104"/>
      <c r="J361" s="104"/>
      <c r="K361" s="104"/>
    </row>
    <row r="363" spans="1:9" ht="43.5" customHeight="1">
      <c r="A363" s="82" t="s">
        <v>175</v>
      </c>
      <c r="B363" s="82"/>
      <c r="C363" s="6"/>
      <c r="D363" s="10"/>
      <c r="G363" s="81" t="s">
        <v>172</v>
      </c>
      <c r="H363" s="81"/>
      <c r="I363" s="81"/>
    </row>
    <row r="364" spans="1:9" ht="15" customHeight="1">
      <c r="A364" s="3"/>
      <c r="B364" s="3"/>
      <c r="C364" s="6"/>
      <c r="D364" s="19"/>
      <c r="G364" s="83" t="s">
        <v>57</v>
      </c>
      <c r="H364" s="83"/>
      <c r="I364" s="83"/>
    </row>
    <row r="365" spans="1:9" ht="15">
      <c r="A365" s="3"/>
      <c r="B365" s="11"/>
      <c r="D365" s="6" t="s">
        <v>56</v>
      </c>
      <c r="G365" s="83"/>
      <c r="H365" s="83"/>
      <c r="I365" s="83"/>
    </row>
    <row r="366" spans="1:9" ht="15" customHeight="1">
      <c r="A366" s="82" t="s">
        <v>174</v>
      </c>
      <c r="B366" s="82"/>
      <c r="C366" s="6"/>
      <c r="D366" s="10"/>
      <c r="G366" s="81" t="s">
        <v>173</v>
      </c>
      <c r="H366" s="81"/>
      <c r="I366" s="81"/>
    </row>
    <row r="367" spans="1:9" ht="15">
      <c r="A367" s="5"/>
      <c r="B367" s="6"/>
      <c r="C367" s="6"/>
      <c r="D367" s="6" t="s">
        <v>56</v>
      </c>
      <c r="G367" s="85" t="s">
        <v>57</v>
      </c>
      <c r="H367" s="85"/>
      <c r="I367" s="85"/>
    </row>
    <row r="378" spans="2:6" ht="15">
      <c r="B378" s="25"/>
      <c r="C378" s="27"/>
      <c r="D378" s="28"/>
      <c r="E378" s="28"/>
      <c r="F378" s="28"/>
    </row>
    <row r="379" spans="2:6" ht="15">
      <c r="B379" s="25"/>
      <c r="C379" s="25"/>
      <c r="D379" s="28"/>
      <c r="E379" s="28"/>
      <c r="F379" s="28"/>
    </row>
    <row r="380" spans="2:6" ht="15">
      <c r="B380" s="25"/>
      <c r="C380" s="25"/>
      <c r="D380" s="28"/>
      <c r="E380" s="28"/>
      <c r="F380" s="28"/>
    </row>
    <row r="381" spans="2:6" ht="15">
      <c r="B381" s="80"/>
      <c r="C381" s="25"/>
      <c r="D381" s="28"/>
      <c r="E381" s="28"/>
      <c r="F381" s="28"/>
    </row>
    <row r="382" spans="2:6" ht="15">
      <c r="B382" s="80"/>
      <c r="C382" s="25"/>
      <c r="D382" s="29"/>
      <c r="E382" s="29"/>
      <c r="F382" s="29"/>
    </row>
    <row r="383" spans="2:6" ht="15">
      <c r="B383" s="80"/>
      <c r="C383" s="25"/>
      <c r="D383" s="28"/>
      <c r="E383" s="28"/>
      <c r="F383" s="28"/>
    </row>
    <row r="384" spans="2:6" ht="15">
      <c r="B384" s="80"/>
      <c r="C384" s="25"/>
      <c r="D384" s="30"/>
      <c r="E384" s="30"/>
      <c r="F384" s="30"/>
    </row>
    <row r="385" spans="2:6" ht="15">
      <c r="B385" s="84"/>
      <c r="C385" s="25"/>
      <c r="D385" s="28"/>
      <c r="E385" s="28"/>
      <c r="F385" s="28"/>
    </row>
    <row r="386" spans="2:6" ht="15">
      <c r="B386" s="84"/>
      <c r="C386" s="25"/>
      <c r="D386" s="30"/>
      <c r="E386" s="28"/>
      <c r="F386" s="28"/>
    </row>
    <row r="387" spans="2:6" ht="15">
      <c r="B387" s="84"/>
      <c r="C387" s="25"/>
      <c r="D387" s="30"/>
      <c r="E387" s="28"/>
      <c r="F387" s="28"/>
    </row>
    <row r="388" spans="2:6" ht="15">
      <c r="B388" s="84"/>
      <c r="C388" s="25"/>
      <c r="D388" s="30"/>
      <c r="E388" s="30"/>
      <c r="F388" s="30"/>
    </row>
    <row r="389" spans="2:6" ht="15">
      <c r="B389" s="84"/>
      <c r="C389" s="25"/>
      <c r="D389" s="28"/>
      <c r="E389" s="28"/>
      <c r="F389" s="28"/>
    </row>
    <row r="390" spans="2:6" ht="15">
      <c r="B390" s="84"/>
      <c r="C390" s="25"/>
      <c r="D390" s="30"/>
      <c r="E390" s="28"/>
      <c r="F390" s="28"/>
    </row>
    <row r="391" spans="2:6" ht="15">
      <c r="B391" s="26"/>
      <c r="C391" s="25"/>
      <c r="D391" s="28"/>
      <c r="E391" s="28"/>
      <c r="F391" s="28"/>
    </row>
    <row r="392" spans="2:6" ht="15">
      <c r="B392" s="80"/>
      <c r="C392" s="25"/>
      <c r="D392" s="28"/>
      <c r="E392" s="28"/>
      <c r="F392" s="28"/>
    </row>
    <row r="393" spans="2:6" ht="15">
      <c r="B393" s="80"/>
      <c r="C393" s="25"/>
      <c r="D393" s="28"/>
      <c r="E393" s="28"/>
      <c r="F393" s="28"/>
    </row>
    <row r="394" spans="2:6" ht="15">
      <c r="B394" s="80"/>
      <c r="C394" s="25"/>
      <c r="D394" s="31"/>
      <c r="E394" s="31"/>
      <c r="F394" s="28"/>
    </row>
    <row r="395" spans="2:6" ht="15">
      <c r="B395" s="25"/>
      <c r="C395" s="25"/>
      <c r="D395" s="31"/>
      <c r="E395" s="31"/>
      <c r="F395" s="28"/>
    </row>
  </sheetData>
  <sheetProtection/>
  <mergeCells count="199">
    <mergeCell ref="L136:O138"/>
    <mergeCell ref="A11:B11"/>
    <mergeCell ref="D11:E11"/>
    <mergeCell ref="G11:H11"/>
    <mergeCell ref="J11:L11"/>
    <mergeCell ref="N12:P12"/>
    <mergeCell ref="A19:P19"/>
    <mergeCell ref="G43:J43"/>
    <mergeCell ref="A9:G9"/>
    <mergeCell ref="J9:L9"/>
    <mergeCell ref="N9:P9"/>
    <mergeCell ref="A10:G10"/>
    <mergeCell ref="J10:L10"/>
    <mergeCell ref="N10:P10"/>
    <mergeCell ref="N11:P11"/>
    <mergeCell ref="A16:P16"/>
    <mergeCell ref="A355:J355"/>
    <mergeCell ref="A23:P23"/>
    <mergeCell ref="A24:P24"/>
    <mergeCell ref="A40:J40"/>
    <mergeCell ref="J289:J290"/>
    <mergeCell ref="A279:O279"/>
    <mergeCell ref="A280:N280"/>
    <mergeCell ref="A281:N281"/>
    <mergeCell ref="A282:N282"/>
    <mergeCell ref="C27:F27"/>
    <mergeCell ref="R7:S7"/>
    <mergeCell ref="A8:G8"/>
    <mergeCell ref="J8:L8"/>
    <mergeCell ref="N8:P8"/>
    <mergeCell ref="R8:S8"/>
    <mergeCell ref="A13:P13"/>
    <mergeCell ref="D12:E12"/>
    <mergeCell ref="G12:H12"/>
    <mergeCell ref="J12:L12"/>
    <mergeCell ref="A12:B12"/>
    <mergeCell ref="A21:K21"/>
    <mergeCell ref="A18:P18"/>
    <mergeCell ref="A14:P14"/>
    <mergeCell ref="A15:P15"/>
    <mergeCell ref="A358:K358"/>
    <mergeCell ref="A361:K361"/>
    <mergeCell ref="A360:K360"/>
    <mergeCell ref="A359:K359"/>
    <mergeCell ref="A53:N53"/>
    <mergeCell ref="A43:A44"/>
    <mergeCell ref="C56:F56"/>
    <mergeCell ref="A17:P17"/>
    <mergeCell ref="A20:P20"/>
    <mergeCell ref="G27:J27"/>
    <mergeCell ref="A25:B25"/>
    <mergeCell ref="A27:A28"/>
    <mergeCell ref="B43:B44"/>
    <mergeCell ref="C43:F43"/>
    <mergeCell ref="B27:B28"/>
    <mergeCell ref="K27:N27"/>
    <mergeCell ref="A258:I258"/>
    <mergeCell ref="A22:P22"/>
    <mergeCell ref="A81:A82"/>
    <mergeCell ref="A54:N54"/>
    <mergeCell ref="A78:N78"/>
    <mergeCell ref="K56:N56"/>
    <mergeCell ref="G56:J56"/>
    <mergeCell ref="K81:N81"/>
    <mergeCell ref="A56:A57"/>
    <mergeCell ref="B56:B57"/>
    <mergeCell ref="C235:D235"/>
    <mergeCell ref="A248:L248"/>
    <mergeCell ref="K235:K236"/>
    <mergeCell ref="B251:B252"/>
    <mergeCell ref="C251:C252"/>
    <mergeCell ref="A285:J285"/>
    <mergeCell ref="A234:A236"/>
    <mergeCell ref="A251:A252"/>
    <mergeCell ref="D272:E272"/>
    <mergeCell ref="A246:L246"/>
    <mergeCell ref="G261:I261"/>
    <mergeCell ref="A249:L249"/>
    <mergeCell ref="F289:F290"/>
    <mergeCell ref="C289:C290"/>
    <mergeCell ref="E289:E290"/>
    <mergeCell ref="D289:D290"/>
    <mergeCell ref="B272:B273"/>
    <mergeCell ref="H289:I289"/>
    <mergeCell ref="B289:B290"/>
    <mergeCell ref="G289:G290"/>
    <mergeCell ref="M235:M236"/>
    <mergeCell ref="L235:L236"/>
    <mergeCell ref="G251:I251"/>
    <mergeCell ref="B261:B262"/>
    <mergeCell ref="C261:C262"/>
    <mergeCell ref="A6:P6"/>
    <mergeCell ref="A7:G7"/>
    <mergeCell ref="J7:L7"/>
    <mergeCell ref="N7:P7"/>
    <mergeCell ref="D261:F261"/>
    <mergeCell ref="A133:J133"/>
    <mergeCell ref="B189:B190"/>
    <mergeCell ref="A247:L247"/>
    <mergeCell ref="H221:I221"/>
    <mergeCell ref="J221:K221"/>
    <mergeCell ref="G234:J234"/>
    <mergeCell ref="A232:P232"/>
    <mergeCell ref="O235:O236"/>
    <mergeCell ref="P235:P236"/>
    <mergeCell ref="O234:P234"/>
    <mergeCell ref="C136:F136"/>
    <mergeCell ref="G136:J136"/>
    <mergeCell ref="N235:N236"/>
    <mergeCell ref="H149:J149"/>
    <mergeCell ref="J251:L251"/>
    <mergeCell ref="A146:M146"/>
    <mergeCell ref="D251:F251"/>
    <mergeCell ref="C234:F234"/>
    <mergeCell ref="B234:B236"/>
    <mergeCell ref="M234:N234"/>
    <mergeCell ref="B221:C221"/>
    <mergeCell ref="D221:E221"/>
    <mergeCell ref="F221:G221"/>
    <mergeCell ref="K234:L234"/>
    <mergeCell ref="B136:B137"/>
    <mergeCell ref="A186:J186"/>
    <mergeCell ref="B177:M177"/>
    <mergeCell ref="B149:B150"/>
    <mergeCell ref="C149:C150"/>
    <mergeCell ref="D149:D150"/>
    <mergeCell ref="F272:G272"/>
    <mergeCell ref="H272:I272"/>
    <mergeCell ref="C272:C273"/>
    <mergeCell ref="A311:A313"/>
    <mergeCell ref="A286:J286"/>
    <mergeCell ref="J272:K272"/>
    <mergeCell ref="A289:A290"/>
    <mergeCell ref="L272:M272"/>
    <mergeCell ref="A283:N283"/>
    <mergeCell ref="A272:A273"/>
    <mergeCell ref="B81:B82"/>
    <mergeCell ref="C81:F81"/>
    <mergeCell ref="A89:A90"/>
    <mergeCell ref="B89:B90"/>
    <mergeCell ref="A86:J86"/>
    <mergeCell ref="G81:J81"/>
    <mergeCell ref="C123:F123"/>
    <mergeCell ref="G123:J123"/>
    <mergeCell ref="A114:A115"/>
    <mergeCell ref="G114:J114"/>
    <mergeCell ref="B123:B124"/>
    <mergeCell ref="A123:A124"/>
    <mergeCell ref="B114:B115"/>
    <mergeCell ref="C114:F114"/>
    <mergeCell ref="A119:N119"/>
    <mergeCell ref="A120:N120"/>
    <mergeCell ref="A145:M145"/>
    <mergeCell ref="E189:G189"/>
    <mergeCell ref="H189:J189"/>
    <mergeCell ref="A189:A190"/>
    <mergeCell ref="E149:G149"/>
    <mergeCell ref="C189:C190"/>
    <mergeCell ref="D189:D190"/>
    <mergeCell ref="A149:A150"/>
    <mergeCell ref="K149:M149"/>
    <mergeCell ref="A268:M268"/>
    <mergeCell ref="A261:A262"/>
    <mergeCell ref="C89:F89"/>
    <mergeCell ref="G89:J89"/>
    <mergeCell ref="K123:N123"/>
    <mergeCell ref="A111:J111"/>
    <mergeCell ref="A136:A137"/>
    <mergeCell ref="G235:H235"/>
    <mergeCell ref="I235:J235"/>
    <mergeCell ref="A218:K218"/>
    <mergeCell ref="A332:I332"/>
    <mergeCell ref="G364:I364"/>
    <mergeCell ref="C312:C313"/>
    <mergeCell ref="A221:A222"/>
    <mergeCell ref="A354:I354"/>
    <mergeCell ref="A356:I356"/>
    <mergeCell ref="H311:L311"/>
    <mergeCell ref="A307:L307"/>
    <mergeCell ref="D312:D313"/>
    <mergeCell ref="E235:F235"/>
    <mergeCell ref="H312:H313"/>
    <mergeCell ref="J312:K312"/>
    <mergeCell ref="B311:B313"/>
    <mergeCell ref="L312:L313"/>
    <mergeCell ref="C311:G311"/>
    <mergeCell ref="I312:I313"/>
    <mergeCell ref="G312:G313"/>
    <mergeCell ref="E312:F312"/>
    <mergeCell ref="A357:K357"/>
    <mergeCell ref="B392:B394"/>
    <mergeCell ref="G366:I366"/>
    <mergeCell ref="A363:B363"/>
    <mergeCell ref="A366:B366"/>
    <mergeCell ref="G365:I365"/>
    <mergeCell ref="B385:B390"/>
    <mergeCell ref="G367:I367"/>
    <mergeCell ref="G363:I363"/>
    <mergeCell ref="B381:B384"/>
  </mergeCells>
  <printOptions/>
  <pageMargins left="0.4330708661417323" right="0.15748031496062992" top="0.4724409448818898" bottom="0.2755905511811024" header="0.4330708661417323" footer="0.31496062992125984"/>
  <pageSetup horizontalDpi="600" verticalDpi="600" orientation="landscape" paperSize="9" scale="57" r:id="rId1"/>
  <rowBreaks count="11" manualBreakCount="11">
    <brk id="25" max="18" man="1"/>
    <brk id="51" max="18" man="1"/>
    <brk id="85" max="18" man="1"/>
    <brk id="118" max="18" man="1"/>
    <brk id="143" max="18" man="1"/>
    <brk id="176" max="18" man="1"/>
    <brk id="216" max="18" man="1"/>
    <brk id="256" max="18" man="1"/>
    <brk id="283" max="18" man="1"/>
    <brk id="329" max="18" man="1"/>
    <brk id="358" max="1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user465a</cp:lastModifiedBy>
  <cp:lastPrinted>2019-12-13T11:14:58Z</cp:lastPrinted>
  <dcterms:created xsi:type="dcterms:W3CDTF">2018-08-27T10:46:38Z</dcterms:created>
  <dcterms:modified xsi:type="dcterms:W3CDTF">2019-12-13T11:15:54Z</dcterms:modified>
  <cp:category/>
  <cp:version/>
  <cp:contentType/>
  <cp:contentStatus/>
</cp:coreProperties>
</file>