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159FE646_CDC0_4004_803C_0C3137E8C05E_.wvu.FilterData" localSheetId="0" hidden="1">'общее'!$A$4:$J$8</definedName>
    <definedName name="Z_159FE646_CDC0_4004_803C_0C3137E8C05E_.wvu.PrintArea" localSheetId="0" hidden="1">'общее'!$A$1:$K$235</definedName>
    <definedName name="Z_159FE646_CDC0_4004_803C_0C3137E8C05E_.wvu.PrintTitles" localSheetId="0" hidden="1">'общее'!$8:$8</definedName>
    <definedName name="Z_2A0A5548_2EEF_4469_A03C_FA481083CE33_.wvu.FilterData" localSheetId="0" hidden="1">'общее'!$A$4:$J$8</definedName>
    <definedName name="Z_2A0A5548_2EEF_4469_A03C_FA481083CE33_.wvu.PrintArea" localSheetId="0" hidden="1">'общее'!$A$1:$J$89</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'общее'!$A$1:$J$235</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'общее'!$A$1:$K$235</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'общее'!$A$1:$J$235</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Area" localSheetId="0" hidden="1">'общее'!$A$1:$J$235</definedName>
    <definedName name="Z_966D3932_E429_4C59_AC55_697D9EEA620A_.wvu.PrintTitles" localSheetId="0" hidden="1">'общее'!$8:$8</definedName>
    <definedName name="Z_966D3932_E429_4C59_AC55_697D9EEA620A_.wvu.Rows" localSheetId="0" hidden="1">'общее'!$49:$49</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'общее'!$A$1:$J$235</definedName>
    <definedName name="Z_CFD58EC5_F475_4F0C_8822_861C497EA100_.wvu.PrintTitles" localSheetId="0" hidden="1">'общее'!$8:$8</definedName>
    <definedName name="Z_D99C893A_0D9F_4F69_B1E5_4BCEB72F4291_.wvu.FilterData" localSheetId="0" hidden="1">'общее'!$A$4:$J$8</definedName>
    <definedName name="Z_DD10D4B1_8DC8_42EC_BEA8_E489924E3D0E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Z_F14087FB_E705_4116_8EEA_2D849CBF3FF4_.wvu.FilterData" localSheetId="0" hidden="1">'общее'!$A$4:$J$8</definedName>
    <definedName name="Z_F14087FB_E705_4116_8EEA_2D849CBF3FF4_.wvu.PrintArea" localSheetId="0" hidden="1">'общее'!$A$1:$J$235</definedName>
    <definedName name="Z_F14087FB_E705_4116_8EEA_2D849CBF3FF4_.wvu.PrintTitles" localSheetId="0" hidden="1">'общее'!$8:$8</definedName>
    <definedName name="_xlnm.Print_Titles" localSheetId="0">'общее'!$8:$8</definedName>
    <definedName name="_xlnm.Print_Area" localSheetId="0">'общее'!$A$1:$J$235</definedName>
  </definedNames>
  <calcPr fullCalcOnLoad="1"/>
</workbook>
</file>

<file path=xl/sharedStrings.xml><?xml version="1.0" encoding="utf-8"?>
<sst xmlns="http://schemas.openxmlformats.org/spreadsheetml/2006/main" count="456" uniqueCount="436">
  <si>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</si>
  <si>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</si>
  <si>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</si>
  <si>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</si>
  <si>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</si>
  <si>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</si>
  <si>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Податкові надходження</t>
  </si>
  <si>
    <t>Податки на доходи, податки на прибуток, податки на збільшення ринкової вартості</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</si>
  <si>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</si>
  <si>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</si>
  <si>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</si>
  <si>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</si>
  <si>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</si>
  <si>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</si>
  <si>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</si>
  <si>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</si>
  <si>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</si>
  <si>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Надходження коштів від відшкодування втрат с/г виробництва</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</si>
  <si>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</si>
  <si>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</si>
  <si>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</si>
  <si>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</si>
  <si>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</si>
  <si>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</si>
  <si>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</si>
  <si>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</si>
  <si>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</si>
  <si>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</si>
  <si>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</si>
  <si>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</si>
  <si>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</si>
  <si>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</si>
  <si>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</si>
  <si>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</si>
  <si>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</si>
  <si>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</si>
  <si>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</si>
  <si>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</si>
  <si>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</si>
  <si>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</si>
  <si>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</si>
  <si>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</si>
  <si>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</si>
  <si>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</si>
  <si>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</si>
  <si>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</si>
  <si>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</si>
  <si>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</si>
  <si>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</si>
  <si>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</si>
  <si>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</si>
  <si>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</si>
  <si>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</si>
  <si>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</si>
  <si>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</si>
  <si>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</si>
  <si>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</si>
  <si>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</si>
  <si>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</si>
  <si>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</si>
  <si>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</si>
  <si>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</si>
  <si>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</si>
  <si>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</si>
  <si>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</si>
  <si>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</si>
  <si>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</si>
  <si>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</si>
  <si>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</si>
  <si>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</si>
  <si>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</si>
  <si>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</si>
  <si>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</si>
  <si>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</si>
  <si>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</si>
  <si>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</si>
  <si>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</si>
  <si>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</si>
  <si>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</si>
  <si>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</si>
  <si>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</si>
  <si>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</si>
  <si>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</si>
  <si>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</si>
  <si>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</si>
  <si>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</si>
  <si>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</si>
  <si>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</si>
  <si>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</si>
  <si>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</si>
  <si>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</si>
  <si>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</si>
  <si>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</si>
  <si>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</si>
  <si>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</si>
  <si>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</si>
  <si>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</si>
  <si>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</si>
  <si>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</si>
  <si>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</si>
  <si>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</si>
  <si>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</si>
  <si>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</si>
  <si>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</si>
  <si>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</si>
  <si>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</si>
  <si>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</si>
  <si>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</si>
  <si>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</si>
  <si>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</si>
  <si>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</si>
  <si>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</si>
  <si>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</si>
  <si>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</si>
  <si>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</si>
  <si>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</si>
  <si>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</si>
  <si>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</si>
  <si>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</si>
  <si>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</si>
  <si>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</si>
  <si>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</si>
  <si>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</si>
  <si>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</si>
  <si>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</si>
  <si>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</si>
  <si>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</si>
  <si>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</si>
  <si>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</si>
  <si>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</si>
  <si>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</si>
  <si>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</si>
  <si>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</si>
  <si>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</si>
  <si>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</si>
  <si>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</si>
  <si>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</si>
  <si>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</si>
  <si>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</si>
  <si>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</si>
  <si>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</si>
  <si>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</si>
  <si>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</si>
  <si>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</si>
  <si>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</si>
  <si>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</si>
  <si>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</si>
  <si>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</si>
  <si>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</si>
  <si>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</si>
  <si>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</si>
  <si>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</si>
  <si>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</si>
  <si>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</si>
  <si>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</si>
  <si>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</si>
  <si>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</si>
  <si>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</si>
  <si>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</si>
  <si>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</si>
  <si>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</si>
  <si>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</si>
  <si>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</si>
  <si>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</si>
  <si>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</si>
  <si>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</si>
  <si>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</si>
  <si>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</si>
  <si>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</si>
  <si>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</si>
  <si>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</si>
  <si>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</si>
  <si>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</si>
  <si>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</si>
  <si>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</si>
  <si>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</si>
  <si>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</si>
  <si>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</si>
  <si>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</si>
  <si>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</si>
  <si>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</si>
  <si>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</si>
  <si>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</si>
  <si>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</si>
  <si>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</si>
  <si>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</si>
  <si>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</si>
  <si>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</si>
  <si>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</si>
  <si>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</si>
  <si>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</si>
  <si>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</si>
  <si>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</si>
  <si>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</si>
  <si>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</si>
  <si>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</si>
  <si>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</si>
  <si>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</si>
  <si>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</si>
  <si>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</si>
  <si>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</si>
  <si>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</si>
  <si>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</si>
  <si>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</si>
  <si>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</si>
  <si>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</si>
  <si>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</si>
  <si>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</si>
  <si>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</si>
  <si>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</si>
  <si>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</si>
  <si>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</si>
  <si>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</si>
  <si>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</si>
  <si>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</si>
  <si>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</si>
  <si>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</si>
  <si>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</si>
  <si>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</si>
  <si>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</si>
  <si>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</si>
  <si>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</si>
  <si>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</si>
  <si>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прибуток підприємств та фінансових  установ  комунальної власності</t>
  </si>
  <si>
    <t>Збір за першу реєстрацію транспортного засобу</t>
  </si>
  <si>
    <t>Екологічний податок</t>
  </si>
  <si>
    <t>Частина чистого прибутку (доходу) комунальних унітарних підприємств та їх обєднань, що вилучається до бюджету</t>
  </si>
  <si>
    <t>Надходження від орендної плати за користування цілосним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</si>
  <si>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</si>
  <si>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</si>
  <si>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</si>
  <si>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</si>
  <si>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</si>
  <si>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</si>
  <si>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</si>
  <si>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</si>
  <si>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</si>
  <si>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</si>
  <si>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</si>
  <si>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</si>
  <si>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</si>
  <si>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</si>
  <si>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</si>
  <si>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</si>
  <si>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</si>
  <si>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</si>
  <si>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090205</t>
  </si>
  <si>
    <t>090208</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</si>
  <si>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</si>
  <si>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</si>
  <si>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</si>
  <si>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</si>
  <si>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091106</t>
  </si>
  <si>
    <t>РАЗОМ ДОХОДІВ</t>
  </si>
  <si>
    <t xml:space="preserve">РАЗОМ ВИДАТКИ </t>
  </si>
  <si>
    <t xml:space="preserve"> КРЕДИТУВАННЯ </t>
  </si>
  <si>
    <t xml:space="preserve">ВСЬОГО ВИДАТКІВ </t>
  </si>
  <si>
    <t>070807</t>
  </si>
  <si>
    <t>091108</t>
  </si>
  <si>
    <t>100602</t>
  </si>
  <si>
    <t>180410</t>
  </si>
  <si>
    <t>Інші освітні програми</t>
  </si>
  <si>
    <t>Інші заходи, пов"язані з економічною діяльністю</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</si>
  <si>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</si>
  <si>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</si>
  <si>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Податок на прибуток підприємств </t>
  </si>
  <si>
    <t>Авансові внески з податку на прибуток підприємств та фінансових  установ  комунальної власності</t>
  </si>
  <si>
    <t>Надходження коштів пайової участі у розвитку інфраструктури населеного пункту</t>
  </si>
  <si>
    <t>у  тис.грн.</t>
  </si>
  <si>
    <t>у відсотках</t>
  </si>
  <si>
    <t>ВСЬОГО ДОХОДІВ</t>
  </si>
  <si>
    <t>070601</t>
  </si>
  <si>
    <t>080800</t>
  </si>
  <si>
    <t>130113</t>
  </si>
  <si>
    <t>150202</t>
  </si>
  <si>
    <t>180404</t>
  </si>
  <si>
    <t>Вищі заклади освіти I та II рівнів акредитації </t>
  </si>
  <si>
    <t>Центри первинної медичної (медико-санітарної) допомоги</t>
  </si>
  <si>
    <t>Централізовані бухгалтерії </t>
  </si>
  <si>
    <t>Розробка схем та проектних рішень масового застосування </t>
  </si>
  <si>
    <t>Підтримка малого і середнього підприємництва </t>
  </si>
  <si>
    <t>Туристичний збір</t>
  </si>
  <si>
    <t>250203</t>
  </si>
  <si>
    <t>Проведення виборів депутатів місцевих рад та сільських, селищних, міських голів </t>
  </si>
  <si>
    <t>Інформація про  виконання міського  бюджету міста Миколаєва за I півріччя  2015 року (з динамікою змін порівняно з I півріччя 2014 року)</t>
  </si>
  <si>
    <t>Податок та збір на доходи фізичних осіб</t>
  </si>
  <si>
    <t xml:space="preserve">  12000000</t>
  </si>
  <si>
    <t xml:space="preserve">  Податки на власність </t>
  </si>
  <si>
    <t xml:space="preserve">    12020000</t>
  </si>
  <si>
    <t xml:space="preserve"> Податок з власників транспортних засобів та інших самохідних машин і механізмів </t>
  </si>
  <si>
    <t xml:space="preserve">  13000000</t>
  </si>
  <si>
    <t>Рентна плата та плата за використання інших природних ресурсів</t>
  </si>
  <si>
    <t xml:space="preserve">      13010200</t>
  </si>
  <si>
    <t xml:space="preserve"> 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</si>
  <si>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 </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</si>
  <si>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</si>
  <si>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</si>
  <si>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</si>
  <si>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</si>
  <si>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18000000</t>
  </si>
  <si>
    <t xml:space="preserve"> Місцеві податки</t>
  </si>
  <si>
    <t xml:space="preserve">    18010000</t>
  </si>
  <si>
    <t xml:space="preserve"> Податок на майно</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</si>
  <si>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</si>
  <si>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</si>
  <si>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</si>
  <si>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</si>
  <si>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</si>
  <si>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</si>
  <si>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</si>
  <si>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</si>
  <si>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</si>
  <si>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</si>
  <si>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</si>
  <si>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</si>
  <si>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</si>
  <si>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</si>
  <si>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</si>
  <si>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 xml:space="preserve">      18011100</t>
  </si>
  <si>
    <t>Транспортний податок з юридичних осіб</t>
  </si>
  <si>
    <t xml:space="preserve">    18040000</t>
  </si>
  <si>
    <t xml:space="preserve"> Збір за провадження деяких видів підприємницької діяльності, що справлявся до 1 січня 2015 року</t>
  </si>
  <si>
    <t xml:space="preserve">      18041500</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</si>
  <si>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</si>
  <si>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 xml:space="preserve">    18050000</t>
  </si>
  <si>
    <t>Єдиний податок</t>
  </si>
  <si>
    <t xml:space="preserve">Інші податки та збори  </t>
  </si>
  <si>
    <t xml:space="preserve">    19010000</t>
  </si>
  <si>
    <t xml:space="preserve">    19050000</t>
  </si>
  <si>
    <t>Збір за забруднення навколишнього природного середовища</t>
  </si>
  <si>
    <t xml:space="preserve">  22000000</t>
  </si>
  <si>
    <t>Адміністративні збори та платежі, доходи від некомерційної господарської діяльності</t>
  </si>
  <si>
    <t xml:space="preserve">    22010000</t>
  </si>
  <si>
    <t>Плата за надання адміністративних послуг</t>
  </si>
  <si>
    <t xml:space="preserve">      22012500</t>
  </si>
  <si>
    <t>Плата за надання інших адміністративних послуг</t>
  </si>
  <si>
    <t xml:space="preserve">    22080000</t>
  </si>
  <si>
    <t>Надходження від орендної плати за користування цілісним майновим комплексом та іншим державним майном</t>
  </si>
  <si>
    <t>Офіційні трансферти</t>
  </si>
  <si>
    <t>Дотації</t>
  </si>
  <si>
    <t>Дотації вирівнювання з державного бюджету місцевим бюджетам</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</si>
  <si>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</si>
  <si>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41030000</t>
  </si>
  <si>
    <t>Субвенції</t>
  </si>
  <si>
    <t>41030300 </t>
  </si>
  <si>
    <t>Субвенція на утримання об'єктів спільного користування чи ліквідацію негативних наслідків діяльності об'єктів спільного користування  </t>
  </si>
  <si>
    <t>41030600 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</si>
  <si>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</si>
  <si>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41030800 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</si>
  <si>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</si>
  <si>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41030900 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</si>
  <si>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</si>
  <si>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</si>
  <si>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</si>
  <si>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</si>
  <si>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</si>
  <si>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41034400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</si>
  <si>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</si>
  <si>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41035000</t>
  </si>
  <si>
    <t>Інші субвенції</t>
  </si>
  <si>
    <t>41035200</t>
  </si>
  <si>
    <t>Субвенція на проведення видатків місцевих бюджетів, що враховуються при визначенні обсягу міжбюджетних трансфертів</t>
  </si>
  <si>
    <t>41035600</t>
  </si>
  <si>
    <t>Субвенція на проведення видатків місцевих бюджетів, що не враховуються при визначенні обсягу міжбюджетних трансфертів</t>
  </si>
  <si>
    <t>41035800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</si>
  <si>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</si>
  <si>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41036600</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</si>
  <si>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</si>
  <si>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Виконано за               I півріччя 2015 рік, тис.грн.</t>
  </si>
  <si>
    <t>Транспортний податок з фізичних осіб</t>
  </si>
  <si>
    <t>41039700</t>
  </si>
  <si>
    <t>Виконано за    I півріччя 2014 рік, тис.грн.</t>
  </si>
  <si>
    <t>Виконано за   I півріччя 2015 рік, тис.грн.</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</si>
  <si>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</si>
  <si>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41037000</t>
  </si>
  <si>
    <t>Субвенція з державного бюджету місцевим бюджетам на проведення виборів депутатів місцевих рад та сільських, селищних, міських голів</t>
  </si>
  <si>
    <t>Додаткова дотація з державного бюджету на вирівнювання фінансової забезпеченості місцевих бюджетів</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</si>
  <si>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</si>
  <si>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</si>
  <si>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</si>
  <si>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</si>
  <si>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</si>
  <si>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</si>
  <si>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</si>
  <si>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 xml:space="preserve"> </t>
  </si>
  <si>
    <t>Класифікація боргу за типом боргового зобов"язання</t>
  </si>
  <si>
    <t>Внутрішній борг</t>
  </si>
  <si>
    <t>Заборгованість за середньостроковими зобов"язаннями (позики за рахунок ресурсів єдиного казначейського рахунка)</t>
  </si>
  <si>
    <t>070806</t>
  </si>
  <si>
    <t>090407</t>
  </si>
  <si>
    <t>130203</t>
  </si>
  <si>
    <t>200700</t>
  </si>
  <si>
    <t>200000</t>
  </si>
  <si>
    <t>250301</t>
  </si>
  <si>
    <t>250380</t>
  </si>
  <si>
    <t>станом на 01 липня 2014 року, тис. грн.</t>
  </si>
  <si>
    <t>станом на 01 липня 2015 року, тис. грн.</t>
  </si>
  <si>
    <t>Інші заклади освіти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</si>
  <si>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</si>
  <si>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</si>
  <si>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Охорона навколишнього природного середовища та ядерна безпека </t>
  </si>
  <si>
    <t>Інші природоохоронні заходи </t>
  </si>
  <si>
    <t>Реверсна дотація </t>
  </si>
  <si>
    <t>Інші субвенції </t>
  </si>
  <si>
    <t>100106</t>
  </si>
  <si>
    <t>Капітальний ремонт житлового фонду об'єднань співвласників багатоквартирних будинків </t>
  </si>
  <si>
    <t>в 21,7 р.б.</t>
  </si>
  <si>
    <t>в 24,8 р.б.</t>
  </si>
  <si>
    <t>в 3,0 р.б.</t>
  </si>
  <si>
    <t>в 25,9 р.б.</t>
  </si>
  <si>
    <t>в 10,4 р.б.</t>
  </si>
  <si>
    <t>в 12,5 р.б.</t>
  </si>
  <si>
    <t>в 8,5 р.б.</t>
  </si>
  <si>
    <t>в 2,1 р.б.</t>
  </si>
  <si>
    <t>в 18,7 р.б.</t>
  </si>
  <si>
    <t>в 2,0 р.б.</t>
  </si>
  <si>
    <t>в 14,6 р.б.</t>
  </si>
  <si>
    <t>в 38,1 р.б.</t>
  </si>
  <si>
    <t>в 11,9 р.б.</t>
  </si>
  <si>
    <t>в 3,7 р.б.</t>
  </si>
  <si>
    <t>в 13,1 р.б.</t>
  </si>
  <si>
    <t xml:space="preserve">     </t>
  </si>
  <si>
    <t>в 10,0 р.м.</t>
  </si>
  <si>
    <t>в 2,1р.б.</t>
  </si>
  <si>
    <t>в 2,8р.б.</t>
  </si>
  <si>
    <t>в 2,6р.б.</t>
  </si>
  <si>
    <t>в 6,7 р.м.</t>
  </si>
  <si>
    <t>в 2,7 р.б.</t>
  </si>
  <si>
    <t>в 2,8 р.б.</t>
  </si>
  <si>
    <t>в 2,3 р.б.</t>
  </si>
  <si>
    <t>в 11,0 р.б.</t>
  </si>
  <si>
    <t>в 3,2 р.б.</t>
  </si>
  <si>
    <t>Виконано за               I півріччя 2014 рік, тис.грн.</t>
  </si>
  <si>
    <t>в 1041 р.б.</t>
  </si>
  <si>
    <t>в 3,8 р.б.</t>
  </si>
  <si>
    <t>в 2,9 р.м</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</si>
</sst>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57">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b/>
      <sz val="20"/>
      <name val="Times New Roman"/>
      <family val="1"/>
    </font>
    <font>
      <b/>
      <sz val="16"/>
      <name val="Arial Cyr"/>
      <family val="0"/>
    </font>
    <font>
      <sz val="16"/>
      <name val="Times New Roman"/>
      <family val="1"/>
    </font>
    <font>
      <sz val="16"/>
      <name val="Arial Cyr"/>
      <family val="0"/>
    </font>
    <font>
      <sz val="16"/>
      <name val="Times New Roman Cyr"/>
      <family val="1"/>
    </font>
    <font>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thin"/>
      <top>
        <color indexed="63"/>
      </top>
      <bottom style="thin"/>
    </border>
    <border>
      <left style="medium"/>
      <right style="medium"/>
      <top>
        <color indexed="63"/>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medium"/>
      <top>
        <color indexed="63"/>
      </top>
      <bottom style="medium"/>
    </border>
    <border>
      <left style="medium"/>
      <right style="thin"/>
      <top style="thin"/>
      <bottom>
        <color indexed="63"/>
      </bottom>
    </border>
    <border>
      <left style="thin"/>
      <right style="medium"/>
      <top style="thin"/>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16" fillId="0" borderId="0">
      <alignment/>
      <protection/>
    </xf>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5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xf>
    <xf numFmtId="0" fontId="10" fillId="0" borderId="10" xfId="0" applyNumberFormat="1" applyFont="1" applyFill="1" applyBorder="1" applyAlignment="1">
      <alignment vertical="top" wrapText="1"/>
    </xf>
    <xf numFmtId="0" fontId="11" fillId="0" borderId="11" xfId="0" applyFont="1" applyBorder="1" applyAlignment="1">
      <alignment horizontal="center" vertical="center"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9" fontId="11" fillId="0" borderId="12" xfId="59" applyFont="1" applyBorder="1" applyAlignment="1">
      <alignment horizontal="center" vertical="top" wrapText="1"/>
    </xf>
    <xf numFmtId="185" fontId="10" fillId="0" borderId="13" xfId="0" applyNumberFormat="1" applyFont="1" applyBorder="1" applyAlignment="1">
      <alignment horizontal="right" vertical="center"/>
    </xf>
    <xf numFmtId="185" fontId="10" fillId="0" borderId="10" xfId="0" applyNumberFormat="1" applyFont="1" applyBorder="1" applyAlignment="1">
      <alignment horizontal="right" vertical="center"/>
    </xf>
    <xf numFmtId="185" fontId="10" fillId="0" borderId="14" xfId="0" applyNumberFormat="1" applyFont="1" applyBorder="1" applyAlignment="1">
      <alignment horizontal="right" vertical="center"/>
    </xf>
    <xf numFmtId="0" fontId="10" fillId="0" borderId="13" xfId="0" applyFont="1" applyBorder="1" applyAlignment="1">
      <alignment horizontal="left" vertical="top" wrapText="1"/>
    </xf>
    <xf numFmtId="185" fontId="10" fillId="0" borderId="13" xfId="0" applyNumberFormat="1" applyFont="1" applyFill="1" applyBorder="1" applyAlignment="1" applyProtection="1">
      <alignment horizontal="right" vertical="center" wrapText="1"/>
      <protection/>
    </xf>
    <xf numFmtId="185" fontId="11" fillId="0" borderId="13" xfId="0" applyNumberFormat="1" applyFont="1" applyFill="1" applyBorder="1" applyAlignment="1" applyProtection="1">
      <alignment horizontal="right" vertical="center" wrapText="1"/>
      <protection/>
    </xf>
    <xf numFmtId="185" fontId="10" fillId="0" borderId="10" xfId="0" applyNumberFormat="1" applyFont="1" applyFill="1" applyBorder="1" applyAlignment="1" applyProtection="1">
      <alignment horizontal="right" vertical="center" wrapText="1"/>
      <protection/>
    </xf>
    <xf numFmtId="185" fontId="10" fillId="0" borderId="14" xfId="0" applyNumberFormat="1" applyFont="1" applyFill="1" applyBorder="1" applyAlignment="1" applyProtection="1">
      <alignment horizontal="right" vertical="center" wrapText="1"/>
      <protection/>
    </xf>
    <xf numFmtId="0" fontId="10" fillId="0" borderId="13" xfId="0" applyFont="1" applyBorder="1" applyAlignment="1">
      <alignment vertical="top" wrapText="1"/>
    </xf>
    <xf numFmtId="0" fontId="12" fillId="0" borderId="0" xfId="0" applyFont="1" applyBorder="1" applyAlignment="1">
      <alignment/>
    </xf>
    <xf numFmtId="0" fontId="7" fillId="0" borderId="14" xfId="0" applyFont="1" applyBorder="1" applyAlignment="1">
      <alignment horizontal="left" vertical="top" wrapText="1"/>
    </xf>
    <xf numFmtId="0" fontId="7" fillId="0" borderId="13" xfId="0" applyFont="1" applyBorder="1" applyAlignment="1">
      <alignment horizontal="left" vertical="top" wrapText="1"/>
    </xf>
    <xf numFmtId="0" fontId="10" fillId="0" borderId="10" xfId="0" applyFont="1" applyBorder="1" applyAlignment="1">
      <alignment vertical="top" wrapText="1"/>
    </xf>
    <xf numFmtId="0" fontId="11" fillId="0" borderId="15" xfId="0" applyFont="1" applyBorder="1" applyAlignment="1">
      <alignment horizontal="center" vertical="top" wrapText="1"/>
    </xf>
    <xf numFmtId="49" fontId="11" fillId="0" borderId="11" xfId="0" applyNumberFormat="1" applyFont="1" applyBorder="1" applyAlignment="1">
      <alignment horizontal="center" vertical="top" wrapText="1"/>
    </xf>
    <xf numFmtId="185" fontId="11" fillId="0" borderId="14" xfId="0" applyNumberFormat="1" applyFont="1" applyFill="1" applyBorder="1" applyAlignment="1" applyProtection="1">
      <alignment horizontal="right" vertical="center" wrapText="1"/>
      <protection/>
    </xf>
    <xf numFmtId="185" fontId="11" fillId="0" borderId="10" xfId="0" applyNumberFormat="1" applyFont="1" applyFill="1" applyBorder="1" applyAlignment="1" applyProtection="1">
      <alignment horizontal="right" vertical="center" wrapText="1"/>
      <protection/>
    </xf>
    <xf numFmtId="185" fontId="11" fillId="0" borderId="16" xfId="0" applyNumberFormat="1" applyFont="1" applyFill="1" applyBorder="1" applyAlignment="1" applyProtection="1">
      <alignment horizontal="right" vertical="center" wrapText="1"/>
      <protection/>
    </xf>
    <xf numFmtId="185" fontId="11" fillId="0" borderId="17" xfId="0" applyNumberFormat="1" applyFont="1" applyFill="1" applyBorder="1" applyAlignment="1" applyProtection="1">
      <alignment horizontal="right" vertical="center" wrapText="1"/>
      <protection/>
    </xf>
    <xf numFmtId="185" fontId="11" fillId="0" borderId="18" xfId="0" applyNumberFormat="1" applyFont="1" applyFill="1" applyBorder="1" applyAlignment="1" applyProtection="1">
      <alignment horizontal="right" vertical="center" wrapText="1"/>
      <protection/>
    </xf>
    <xf numFmtId="49" fontId="11" fillId="0" borderId="12" xfId="0" applyNumberFormat="1" applyFont="1" applyBorder="1" applyAlignment="1">
      <alignment horizontal="center" vertical="top" wrapText="1"/>
    </xf>
    <xf numFmtId="0" fontId="5" fillId="0" borderId="0" xfId="0" applyFont="1" applyBorder="1" applyAlignment="1">
      <alignment/>
    </xf>
    <xf numFmtId="185" fontId="10" fillId="0" borderId="14" xfId="0" applyNumberFormat="1" applyFont="1" applyBorder="1" applyAlignment="1">
      <alignment horizontal="right" wrapText="1"/>
    </xf>
    <xf numFmtId="183" fontId="14" fillId="0" borderId="19" xfId="0" applyNumberFormat="1" applyFont="1" applyFill="1" applyBorder="1" applyAlignment="1" applyProtection="1">
      <alignment vertical="top" wrapText="1"/>
      <protection locked="0"/>
    </xf>
    <xf numFmtId="183" fontId="13" fillId="0" borderId="19" xfId="0" applyNumberFormat="1" applyFont="1" applyFill="1" applyBorder="1" applyAlignment="1" applyProtection="1">
      <alignment vertical="top" wrapText="1"/>
      <protection/>
    </xf>
    <xf numFmtId="183" fontId="14" fillId="0" borderId="19" xfId="0" applyNumberFormat="1" applyFont="1" applyFill="1" applyBorder="1" applyAlignment="1" applyProtection="1">
      <alignment vertical="top" wrapText="1"/>
      <protection/>
    </xf>
    <xf numFmtId="183" fontId="13" fillId="0" borderId="19" xfId="0" applyNumberFormat="1" applyFont="1" applyFill="1" applyBorder="1" applyAlignment="1" applyProtection="1">
      <alignment vertical="top"/>
      <protection/>
    </xf>
    <xf numFmtId="0" fontId="10" fillId="0" borderId="19" xfId="0" applyFont="1" applyBorder="1" applyAlignment="1">
      <alignment vertical="top" wrapText="1"/>
    </xf>
    <xf numFmtId="183" fontId="14" fillId="0" borderId="13" xfId="0" applyNumberFormat="1" applyFont="1" applyFill="1" applyBorder="1" applyAlignment="1" applyProtection="1">
      <alignment vertical="top" wrapText="1"/>
      <protection locked="0"/>
    </xf>
    <xf numFmtId="183" fontId="14" fillId="0" borderId="10" xfId="0" applyNumberFormat="1" applyFont="1" applyFill="1" applyBorder="1" applyAlignment="1" applyProtection="1">
      <alignment vertical="top" wrapText="1"/>
      <protection locked="0"/>
    </xf>
    <xf numFmtId="0" fontId="10" fillId="0" borderId="14" xfId="0" applyNumberFormat="1" applyFont="1" applyFill="1" applyBorder="1" applyAlignment="1">
      <alignment vertical="top" wrapText="1"/>
    </xf>
    <xf numFmtId="0" fontId="10" fillId="0" borderId="18" xfId="0" applyNumberFormat="1" applyFont="1" applyFill="1" applyBorder="1" applyAlignment="1">
      <alignment vertical="top" wrapText="1"/>
    </xf>
    <xf numFmtId="183" fontId="14" fillId="0" borderId="17" xfId="0" applyNumberFormat="1" applyFont="1" applyFill="1" applyBorder="1" applyAlignment="1" applyProtection="1">
      <alignment vertical="top" wrapText="1"/>
      <protection/>
    </xf>
    <xf numFmtId="183" fontId="14" fillId="0" borderId="17" xfId="0" applyNumberFormat="1" applyFont="1" applyFill="1" applyBorder="1" applyAlignment="1" applyProtection="1">
      <alignment vertical="top" wrapText="1"/>
      <protection locked="0"/>
    </xf>
    <xf numFmtId="183" fontId="14" fillId="0" borderId="18" xfId="0" applyNumberFormat="1" applyFont="1" applyFill="1" applyBorder="1" applyAlignment="1" applyProtection="1">
      <alignment vertical="top" wrapText="1"/>
      <protection locked="0"/>
    </xf>
    <xf numFmtId="183" fontId="14" fillId="0" borderId="18" xfId="0" applyNumberFormat="1" applyFont="1" applyFill="1" applyBorder="1" applyAlignment="1" applyProtection="1">
      <alignment vertical="top" wrapText="1"/>
      <protection/>
    </xf>
    <xf numFmtId="183" fontId="13" fillId="0" borderId="19" xfId="0" applyNumberFormat="1" applyFont="1" applyFill="1" applyBorder="1" applyAlignment="1" applyProtection="1">
      <alignment vertical="top" wrapText="1"/>
      <protection locked="0"/>
    </xf>
    <xf numFmtId="0" fontId="10" fillId="0" borderId="19" xfId="54" applyFont="1" applyBorder="1" applyAlignment="1" applyProtection="1">
      <alignment vertical="top" wrapText="1"/>
      <protection/>
    </xf>
    <xf numFmtId="183" fontId="15" fillId="0" borderId="19" xfId="0" applyNumberFormat="1" applyFont="1" applyFill="1" applyBorder="1" applyAlignment="1" applyProtection="1">
      <alignment vertical="top" wrapText="1"/>
      <protection/>
    </xf>
    <xf numFmtId="183" fontId="13" fillId="0" borderId="18" xfId="0" applyNumberFormat="1" applyFont="1" applyFill="1" applyBorder="1" applyAlignment="1" applyProtection="1">
      <alignment vertical="top" wrapText="1"/>
      <protection/>
    </xf>
    <xf numFmtId="0" fontId="14" fillId="0" borderId="13" xfId="0" applyNumberFormat="1" applyFont="1" applyFill="1" applyBorder="1" applyAlignment="1" applyProtection="1">
      <alignment vertical="top" wrapText="1"/>
      <protection/>
    </xf>
    <xf numFmtId="0" fontId="14" fillId="0" borderId="10" xfId="0" applyNumberFormat="1" applyFont="1" applyFill="1" applyBorder="1" applyAlignment="1" applyProtection="1">
      <alignment vertical="top" wrapText="1"/>
      <protection/>
    </xf>
    <xf numFmtId="183" fontId="13" fillId="0" borderId="20" xfId="0" applyNumberFormat="1" applyFont="1" applyFill="1" applyBorder="1" applyAlignment="1" applyProtection="1">
      <alignment vertical="top"/>
      <protection locked="0"/>
    </xf>
    <xf numFmtId="0" fontId="10" fillId="0" borderId="10" xfId="0" applyNumberFormat="1" applyFont="1" applyFill="1" applyBorder="1" applyAlignment="1" applyProtection="1">
      <alignment vertical="top" wrapText="1"/>
      <protection/>
    </xf>
    <xf numFmtId="0" fontId="7" fillId="0" borderId="12" xfId="0" applyFont="1" applyBorder="1" applyAlignment="1">
      <alignment vertical="top"/>
    </xf>
    <xf numFmtId="0" fontId="7" fillId="0" borderId="21" xfId="0" applyFont="1" applyBorder="1" applyAlignment="1">
      <alignment vertical="top"/>
    </xf>
    <xf numFmtId="185" fontId="10" fillId="0" borderId="14" xfId="0" applyNumberFormat="1" applyFont="1" applyBorder="1" applyAlignment="1">
      <alignment horizontal="right" vertical="center" wrapText="1"/>
    </xf>
    <xf numFmtId="185" fontId="11" fillId="0" borderId="13" xfId="0" applyNumberFormat="1" applyFont="1" applyBorder="1" applyAlignment="1">
      <alignment horizontal="right" vertical="center"/>
    </xf>
    <xf numFmtId="185" fontId="11" fillId="0" borderId="20" xfId="0" applyNumberFormat="1" applyFont="1" applyFill="1" applyBorder="1" applyAlignment="1" applyProtection="1">
      <alignment horizontal="right" vertical="center"/>
      <protection/>
    </xf>
    <xf numFmtId="185" fontId="11" fillId="0" borderId="12" xfId="0" applyNumberFormat="1" applyFont="1" applyFill="1" applyBorder="1" applyAlignment="1" applyProtection="1">
      <alignment horizontal="right" vertical="center" wrapText="1"/>
      <protection/>
    </xf>
    <xf numFmtId="185" fontId="11" fillId="0" borderId="21" xfId="0" applyNumberFormat="1" applyFont="1" applyBorder="1" applyAlignment="1">
      <alignment horizontal="right" vertical="center"/>
    </xf>
    <xf numFmtId="185" fontId="11" fillId="0" borderId="21" xfId="0" applyNumberFormat="1" applyFont="1" applyFill="1" applyBorder="1" applyAlignment="1" applyProtection="1">
      <alignment horizontal="right" vertical="center" wrapText="1"/>
      <protection/>
    </xf>
    <xf numFmtId="185" fontId="11" fillId="0" borderId="22" xfId="0" applyNumberFormat="1" applyFont="1" applyFill="1" applyBorder="1" applyAlignment="1" applyProtection="1">
      <alignment horizontal="right" vertical="center" wrapText="1"/>
      <protection/>
    </xf>
    <xf numFmtId="193" fontId="11" fillId="0" borderId="14" xfId="0" applyNumberFormat="1" applyFont="1" applyBorder="1" applyAlignment="1">
      <alignment horizontal="right" vertical="center"/>
    </xf>
    <xf numFmtId="193" fontId="11" fillId="0" borderId="13" xfId="0" applyNumberFormat="1" applyFont="1" applyBorder="1" applyAlignment="1">
      <alignment horizontal="right" vertical="center"/>
    </xf>
    <xf numFmtId="193" fontId="11" fillId="0" borderId="10" xfId="0" applyNumberFormat="1" applyFont="1" applyBorder="1" applyAlignment="1">
      <alignment horizontal="right" vertical="center"/>
    </xf>
    <xf numFmtId="193" fontId="11" fillId="0" borderId="16" xfId="0" applyNumberFormat="1" applyFont="1" applyBorder="1" applyAlignment="1">
      <alignment horizontal="right" vertical="center"/>
    </xf>
    <xf numFmtId="193" fontId="11" fillId="0" borderId="12" xfId="0" applyNumberFormat="1" applyFont="1" applyBorder="1" applyAlignment="1">
      <alignment horizontal="right" vertical="center"/>
    </xf>
    <xf numFmtId="193" fontId="11" fillId="0" borderId="23" xfId="0" applyNumberFormat="1" applyFont="1" applyBorder="1" applyAlignment="1">
      <alignment horizontal="right" vertical="center"/>
    </xf>
    <xf numFmtId="193" fontId="11" fillId="0" borderId="23" xfId="0" applyNumberFormat="1" applyFont="1" applyFill="1" applyBorder="1" applyAlignment="1">
      <alignment horizontal="right" vertical="center"/>
    </xf>
    <xf numFmtId="193" fontId="11" fillId="0" borderId="14"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193" fontId="11" fillId="0" borderId="24" xfId="0" applyNumberFormat="1" applyFont="1" applyFill="1" applyBorder="1" applyAlignment="1">
      <alignment horizontal="right" vertical="center"/>
    </xf>
    <xf numFmtId="0" fontId="12" fillId="0" borderId="0" xfId="0" applyFont="1" applyFill="1" applyAlignment="1">
      <alignment/>
    </xf>
    <xf numFmtId="180" fontId="10" fillId="0" borderId="13" xfId="0" applyNumberFormat="1" applyFont="1" applyFill="1" applyBorder="1" applyAlignment="1">
      <alignment/>
    </xf>
    <xf numFmtId="0" fontId="4" fillId="0" borderId="0" xfId="0" applyFont="1" applyFill="1" applyAlignment="1">
      <alignment/>
    </xf>
    <xf numFmtId="0" fontId="18" fillId="0" borderId="0" xfId="0" applyFont="1" applyFill="1" applyAlignment="1">
      <alignment/>
    </xf>
    <xf numFmtId="180" fontId="11" fillId="0" borderId="13" xfId="0" applyNumberFormat="1" applyFont="1" applyFill="1" applyBorder="1" applyAlignment="1">
      <alignment/>
    </xf>
    <xf numFmtId="0" fontId="12" fillId="0" borderId="0" xfId="0" applyFont="1" applyFill="1" applyBorder="1" applyAlignment="1">
      <alignment/>
    </xf>
    <xf numFmtId="0" fontId="10" fillId="0" borderId="0" xfId="0" applyFont="1" applyAlignment="1">
      <alignment/>
    </xf>
    <xf numFmtId="183" fontId="14" fillId="0" borderId="19" xfId="0" applyNumberFormat="1" applyFont="1" applyFill="1" applyBorder="1" applyAlignment="1" applyProtection="1">
      <alignment horizontal="left" vertical="top" wrapText="1"/>
      <protection/>
    </xf>
    <xf numFmtId="183" fontId="14" fillId="0" borderId="19" xfId="0" applyNumberFormat="1" applyFont="1" applyFill="1" applyBorder="1" applyAlignment="1" applyProtection="1">
      <alignment horizontal="left" vertical="top" wrapText="1"/>
      <protection locked="0"/>
    </xf>
    <xf numFmtId="180" fontId="14" fillId="0" borderId="13" xfId="0" applyNumberFormat="1" applyFont="1" applyFill="1" applyBorder="1" applyAlignment="1">
      <alignment/>
    </xf>
    <xf numFmtId="180" fontId="15" fillId="0" borderId="13" xfId="0" applyNumberFormat="1" applyFont="1" applyFill="1" applyBorder="1" applyAlignment="1">
      <alignment/>
    </xf>
    <xf numFmtId="180" fontId="11" fillId="0" borderId="14" xfId="0" applyNumberFormat="1" applyFont="1" applyFill="1" applyBorder="1" applyAlignment="1">
      <alignment/>
    </xf>
    <xf numFmtId="180" fontId="15" fillId="0" borderId="14" xfId="0" applyNumberFormat="1" applyFont="1" applyFill="1" applyBorder="1" applyAlignment="1">
      <alignment/>
    </xf>
    <xf numFmtId="182" fontId="11" fillId="0" borderId="14" xfId="0" applyNumberFormat="1" applyFont="1" applyFill="1" applyBorder="1" applyAlignment="1">
      <alignment horizontal="right"/>
    </xf>
    <xf numFmtId="185" fontId="10" fillId="0" borderId="13" xfId="0" applyNumberFormat="1" applyFont="1" applyFill="1" applyBorder="1" applyAlignment="1">
      <alignment horizontal="right" vertical="center"/>
    </xf>
    <xf numFmtId="0" fontId="10" fillId="0" borderId="19" xfId="0" applyFont="1" applyFill="1" applyBorder="1" applyAlignment="1">
      <alignment vertical="top" wrapText="1"/>
    </xf>
    <xf numFmtId="0" fontId="10" fillId="0" borderId="19" xfId="54" applyFont="1" applyFill="1" applyBorder="1" applyAlignment="1" applyProtection="1">
      <alignment vertical="top" wrapText="1"/>
      <protection/>
    </xf>
    <xf numFmtId="0" fontId="10" fillId="0" borderId="13" xfId="0" applyFont="1" applyBorder="1" applyAlignment="1">
      <alignment horizontal="right" vertical="top"/>
    </xf>
    <xf numFmtId="0" fontId="10" fillId="0" borderId="13" xfId="0" applyFont="1" applyBorder="1" applyAlignment="1">
      <alignment horizontal="right" vertical="top" wrapText="1"/>
    </xf>
    <xf numFmtId="0" fontId="11" fillId="0" borderId="13" xfId="0" applyFont="1" applyBorder="1" applyAlignment="1">
      <alignment horizontal="right" vertical="top"/>
    </xf>
    <xf numFmtId="0" fontId="11" fillId="0" borderId="13" xfId="0" applyFont="1" applyFill="1" applyBorder="1" applyAlignment="1">
      <alignment horizontal="right" vertical="top"/>
    </xf>
    <xf numFmtId="0" fontId="10" fillId="0" borderId="13" xfId="0" applyFont="1" applyFill="1" applyBorder="1" applyAlignment="1">
      <alignment horizontal="right" vertical="top"/>
    </xf>
    <xf numFmtId="49" fontId="11" fillId="0" borderId="13" xfId="0" applyNumberFormat="1" applyFont="1" applyFill="1" applyBorder="1" applyAlignment="1">
      <alignment horizontal="right" vertical="top" wrapText="1"/>
    </xf>
    <xf numFmtId="49" fontId="10" fillId="0" borderId="13" xfId="0" applyNumberFormat="1" applyFont="1" applyFill="1" applyBorder="1" applyAlignment="1">
      <alignment horizontal="right" vertical="top" wrapText="1"/>
    </xf>
    <xf numFmtId="49" fontId="10" fillId="0" borderId="13" xfId="0" applyNumberFormat="1" applyFont="1" applyFill="1" applyBorder="1" applyAlignment="1">
      <alignment horizontal="right" vertical="center" wrapText="1"/>
    </xf>
    <xf numFmtId="0" fontId="8" fillId="0" borderId="0" xfId="0" applyFont="1" applyAlignment="1">
      <alignment horizontal="right"/>
    </xf>
    <xf numFmtId="0" fontId="5" fillId="0" borderId="0" xfId="0" applyFont="1" applyAlignment="1">
      <alignment horizontal="right"/>
    </xf>
    <xf numFmtId="0" fontId="7" fillId="0" borderId="14" xfId="0" applyFont="1" applyBorder="1" applyAlignment="1">
      <alignment horizontal="right" vertical="top"/>
    </xf>
    <xf numFmtId="0" fontId="7" fillId="0" borderId="13" xfId="0" applyFont="1" applyBorder="1" applyAlignment="1">
      <alignment horizontal="right" vertical="top"/>
    </xf>
    <xf numFmtId="0" fontId="14" fillId="0" borderId="13" xfId="0" applyNumberFormat="1" applyFont="1" applyFill="1" applyBorder="1" applyAlignment="1" applyProtection="1" quotePrefix="1">
      <alignment horizontal="right" vertical="top"/>
      <protection locked="0"/>
    </xf>
    <xf numFmtId="49" fontId="13" fillId="0" borderId="13" xfId="0" applyNumberFormat="1" applyFont="1" applyFill="1" applyBorder="1" applyAlignment="1" applyProtection="1">
      <alignment horizontal="right" vertical="top"/>
      <protection locked="0"/>
    </xf>
    <xf numFmtId="49" fontId="14" fillId="0" borderId="13" xfId="0" applyNumberFormat="1" applyFont="1" applyFill="1" applyBorder="1" applyAlignment="1" applyProtection="1">
      <alignment horizontal="right" vertical="top"/>
      <protection locked="0"/>
    </xf>
    <xf numFmtId="49" fontId="13" fillId="0" borderId="13" xfId="0" applyNumberFormat="1" applyFont="1" applyFill="1" applyBorder="1" applyAlignment="1" applyProtection="1">
      <alignment horizontal="right" vertical="top"/>
      <protection/>
    </xf>
    <xf numFmtId="49" fontId="14" fillId="0" borderId="10" xfId="0" applyNumberFormat="1" applyFont="1" applyFill="1" applyBorder="1" applyAlignment="1" applyProtection="1">
      <alignment horizontal="right" vertical="top"/>
      <protection locked="0"/>
    </xf>
    <xf numFmtId="49" fontId="14" fillId="0" borderId="14" xfId="0" applyNumberFormat="1" applyFont="1" applyFill="1" applyBorder="1" applyAlignment="1" applyProtection="1">
      <alignment horizontal="right" vertical="top"/>
      <protection locked="0"/>
    </xf>
    <xf numFmtId="49" fontId="14" fillId="0" borderId="13" xfId="0" applyNumberFormat="1" applyFont="1" applyFill="1" applyBorder="1" applyAlignment="1" applyProtection="1">
      <alignment horizontal="right" vertical="top"/>
      <protection/>
    </xf>
    <xf numFmtId="49" fontId="14" fillId="0" borderId="13" xfId="0" applyNumberFormat="1" applyFont="1" applyFill="1" applyBorder="1" applyAlignment="1" applyProtection="1">
      <alignment horizontal="right" vertical="top" wrapText="1"/>
      <protection locked="0"/>
    </xf>
    <xf numFmtId="49" fontId="15" fillId="0" borderId="13" xfId="0" applyNumberFormat="1" applyFont="1" applyFill="1" applyBorder="1" applyAlignment="1" applyProtection="1">
      <alignment horizontal="right" vertical="top"/>
      <protection/>
    </xf>
    <xf numFmtId="49" fontId="13" fillId="0" borderId="14" xfId="0" applyNumberFormat="1" applyFont="1" applyFill="1" applyBorder="1" applyAlignment="1" applyProtection="1">
      <alignment horizontal="right" vertical="top"/>
      <protection/>
    </xf>
    <xf numFmtId="49" fontId="14" fillId="0" borderId="14" xfId="0" applyNumberFormat="1" applyFont="1" applyFill="1" applyBorder="1" applyAlignment="1" applyProtection="1">
      <alignment horizontal="right" vertical="top"/>
      <protection/>
    </xf>
    <xf numFmtId="49" fontId="13" fillId="0" borderId="12" xfId="0" applyNumberFormat="1" applyFont="1" applyFill="1" applyBorder="1" applyAlignment="1" applyProtection="1">
      <alignment horizontal="right" vertical="top"/>
      <protection/>
    </xf>
    <xf numFmtId="49" fontId="14" fillId="0" borderId="20" xfId="0" applyNumberFormat="1" applyFont="1" applyFill="1" applyBorder="1" applyAlignment="1" applyProtection="1">
      <alignment horizontal="right" vertical="top"/>
      <protection locked="0"/>
    </xf>
    <xf numFmtId="49" fontId="14" fillId="0" borderId="22" xfId="0" applyNumberFormat="1" applyFont="1" applyFill="1" applyBorder="1" applyAlignment="1" applyProtection="1">
      <alignment horizontal="right" vertical="top"/>
      <protection locked="0"/>
    </xf>
    <xf numFmtId="0" fontId="7" fillId="0" borderId="22" xfId="0" applyFont="1" applyBorder="1" applyAlignment="1">
      <alignment horizontal="right" vertical="top"/>
    </xf>
    <xf numFmtId="0" fontId="5" fillId="0" borderId="0" xfId="0" applyFont="1" applyBorder="1" applyAlignment="1">
      <alignment horizontal="right"/>
    </xf>
    <xf numFmtId="11" fontId="10" fillId="0" borderId="13" xfId="0" applyNumberFormat="1" applyFont="1" applyFill="1" applyBorder="1" applyAlignment="1">
      <alignment horizontal="left" vertical="top" wrapText="1"/>
    </xf>
    <xf numFmtId="0" fontId="7" fillId="0" borderId="13" xfId="0" applyFont="1" applyBorder="1" applyAlignment="1">
      <alignment horizontal="left" vertical="center"/>
    </xf>
    <xf numFmtId="185" fontId="7" fillId="0" borderId="13" xfId="0" applyNumberFormat="1" applyFont="1" applyFill="1" applyBorder="1" applyAlignment="1">
      <alignment horizontal="right" vertical="center"/>
    </xf>
    <xf numFmtId="185" fontId="7" fillId="0" borderId="13" xfId="0" applyNumberFormat="1" applyFont="1" applyFill="1" applyBorder="1" applyAlignment="1" applyProtection="1">
      <alignment horizontal="right" vertical="center" wrapText="1"/>
      <protection/>
    </xf>
    <xf numFmtId="182" fontId="7" fillId="0" borderId="13" xfId="0" applyNumberFormat="1" applyFont="1" applyFill="1" applyBorder="1" applyAlignment="1">
      <alignment horizontal="right" vertical="center"/>
    </xf>
    <xf numFmtId="185" fontId="7" fillId="0" borderId="13" xfId="0" applyNumberFormat="1" applyFont="1" applyBorder="1" applyAlignment="1">
      <alignment horizontal="right" vertical="center"/>
    </xf>
    <xf numFmtId="0" fontId="7" fillId="0" borderId="13" xfId="0" applyFont="1" applyFill="1" applyBorder="1" applyAlignment="1">
      <alignment horizontal="right" vertical="center"/>
    </xf>
    <xf numFmtId="0" fontId="7" fillId="0" borderId="13" xfId="0" applyFont="1" applyFill="1" applyBorder="1" applyAlignment="1">
      <alignment horizontal="left" vertical="center"/>
    </xf>
    <xf numFmtId="185" fontId="7" fillId="0" borderId="14" xfId="0" applyNumberFormat="1" applyFont="1" applyFill="1" applyBorder="1" applyAlignment="1" applyProtection="1">
      <alignment horizontal="right" vertical="center" wrapText="1"/>
      <protection/>
    </xf>
    <xf numFmtId="185" fontId="7" fillId="0" borderId="10" xfId="0" applyNumberFormat="1" applyFont="1" applyFill="1" applyBorder="1" applyAlignment="1" applyProtection="1">
      <alignment horizontal="right" vertical="center" wrapText="1"/>
      <protection/>
    </xf>
    <xf numFmtId="182" fontId="7" fillId="0" borderId="10" xfId="0" applyNumberFormat="1" applyFont="1" applyFill="1" applyBorder="1" applyAlignment="1">
      <alignment horizontal="right" vertical="center"/>
    </xf>
    <xf numFmtId="0" fontId="7" fillId="0" borderId="13" xfId="0" applyFont="1" applyFill="1" applyBorder="1" applyAlignment="1">
      <alignment horizontal="right" vertical="center" wrapText="1"/>
    </xf>
    <xf numFmtId="0" fontId="19" fillId="0" borderId="13" xfId="0" applyFont="1" applyFill="1" applyBorder="1" applyAlignment="1">
      <alignment horizontal="right" vertical="center" wrapText="1"/>
    </xf>
    <xf numFmtId="0" fontId="19" fillId="0" borderId="13" xfId="0" applyFont="1" applyFill="1" applyBorder="1" applyAlignment="1">
      <alignment horizontal="left" vertical="center" wrapText="1"/>
    </xf>
    <xf numFmtId="185" fontId="19" fillId="0" borderId="14" xfId="0" applyNumberFormat="1" applyFont="1" applyFill="1" applyBorder="1" applyAlignment="1" applyProtection="1">
      <alignment horizontal="right" vertical="center" wrapText="1"/>
      <protection/>
    </xf>
    <xf numFmtId="182" fontId="19" fillId="0" borderId="14" xfId="0" applyNumberFormat="1" applyFont="1" applyFill="1" applyBorder="1" applyAlignment="1">
      <alignment horizontal="right" vertical="center"/>
    </xf>
    <xf numFmtId="0" fontId="20" fillId="0" borderId="13" xfId="0" applyFont="1" applyFill="1" applyBorder="1" applyAlignment="1">
      <alignment horizontal="right" wrapText="1"/>
    </xf>
    <xf numFmtId="185" fontId="19" fillId="0" borderId="10" xfId="0" applyNumberFormat="1" applyFont="1" applyFill="1" applyBorder="1" applyAlignment="1" applyProtection="1">
      <alignment horizontal="right" wrapText="1"/>
      <protection/>
    </xf>
    <xf numFmtId="182" fontId="19" fillId="0" borderId="10" xfId="0" applyNumberFormat="1" applyFont="1" applyFill="1" applyBorder="1" applyAlignment="1">
      <alignment horizontal="right"/>
    </xf>
    <xf numFmtId="0" fontId="19" fillId="0" borderId="13" xfId="0" applyFont="1" applyFill="1" applyBorder="1" applyAlignment="1">
      <alignment horizontal="right"/>
    </xf>
    <xf numFmtId="0" fontId="19" fillId="0" borderId="13" xfId="0" applyFont="1" applyFill="1" applyBorder="1" applyAlignment="1">
      <alignment horizontal="left" wrapText="1"/>
    </xf>
    <xf numFmtId="0" fontId="19" fillId="0" borderId="13" xfId="0" applyFont="1" applyFill="1" applyBorder="1" applyAlignment="1">
      <alignment/>
    </xf>
    <xf numFmtId="185" fontId="19" fillId="0" borderId="13" xfId="0" applyNumberFormat="1" applyFont="1" applyFill="1" applyBorder="1" applyAlignment="1" applyProtection="1">
      <alignment horizontal="right" wrapText="1"/>
      <protection/>
    </xf>
    <xf numFmtId="182" fontId="19" fillId="0" borderId="13" xfId="0" applyNumberFormat="1" applyFont="1" applyFill="1" applyBorder="1" applyAlignment="1">
      <alignment horizontal="right"/>
    </xf>
    <xf numFmtId="0" fontId="19" fillId="0" borderId="13" xfId="0" applyFont="1" applyFill="1" applyBorder="1" applyAlignment="1">
      <alignment horizontal="left"/>
    </xf>
    <xf numFmtId="0" fontId="19" fillId="0" borderId="13" xfId="0" applyFont="1" applyFill="1" applyBorder="1" applyAlignment="1">
      <alignment/>
    </xf>
    <xf numFmtId="0" fontId="7" fillId="0" borderId="13" xfId="0" applyFont="1" applyFill="1" applyBorder="1" applyAlignment="1">
      <alignment horizontal="right"/>
    </xf>
    <xf numFmtId="0" fontId="7" fillId="0" borderId="13" xfId="0" applyFont="1" applyFill="1" applyBorder="1" applyAlignment="1">
      <alignment horizontal="left" wrapText="1"/>
    </xf>
    <xf numFmtId="0" fontId="7" fillId="0" borderId="13" xfId="0" applyFont="1" applyFill="1" applyBorder="1" applyAlignment="1">
      <alignment/>
    </xf>
    <xf numFmtId="182" fontId="7" fillId="0" borderId="13" xfId="0" applyNumberFormat="1" applyFont="1" applyFill="1" applyBorder="1" applyAlignment="1">
      <alignment horizontal="right"/>
    </xf>
    <xf numFmtId="185" fontId="7" fillId="0" borderId="13" xfId="0" applyNumberFormat="1" applyFont="1" applyFill="1" applyBorder="1" applyAlignment="1" applyProtection="1">
      <alignment horizontal="right" wrapText="1"/>
      <protection/>
    </xf>
    <xf numFmtId="0" fontId="7" fillId="0" borderId="19"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11" fillId="0" borderId="11" xfId="0" applyFont="1" applyFill="1" applyBorder="1" applyAlignment="1">
      <alignment horizontal="center" vertical="center" wrapText="1"/>
    </xf>
    <xf numFmtId="9" fontId="11" fillId="0" borderId="11" xfId="59" applyFont="1" applyFill="1" applyBorder="1" applyAlignment="1">
      <alignment horizontal="right" vertical="center" wrapText="1"/>
    </xf>
    <xf numFmtId="0" fontId="7" fillId="0" borderId="13" xfId="0" applyFont="1" applyFill="1" applyBorder="1" applyAlignment="1">
      <alignment horizontal="left"/>
    </xf>
    <xf numFmtId="0" fontId="19" fillId="0" borderId="13" xfId="0" applyFont="1" applyFill="1" applyBorder="1" applyAlignment="1">
      <alignment horizontal="left" vertical="top" wrapText="1"/>
    </xf>
    <xf numFmtId="49" fontId="13" fillId="0" borderId="27" xfId="0" applyNumberFormat="1" applyFont="1" applyFill="1" applyBorder="1" applyAlignment="1" applyProtection="1">
      <alignment horizontal="right" vertical="top"/>
      <protection/>
    </xf>
    <xf numFmtId="183" fontId="13" fillId="0" borderId="28" xfId="0" applyNumberFormat="1" applyFont="1" applyFill="1" applyBorder="1" applyAlignment="1" applyProtection="1">
      <alignment vertical="top"/>
      <protection locked="0"/>
    </xf>
    <xf numFmtId="185" fontId="11" fillId="0" borderId="28" xfId="0" applyNumberFormat="1" applyFont="1" applyFill="1" applyBorder="1" applyAlignment="1" applyProtection="1">
      <alignment horizontal="right" vertical="center"/>
      <protection/>
    </xf>
    <xf numFmtId="185" fontId="11" fillId="0" borderId="13" xfId="0" applyNumberFormat="1" applyFont="1" applyFill="1" applyBorder="1" applyAlignment="1" applyProtection="1">
      <alignment horizontal="right" vertical="center"/>
      <protection/>
    </xf>
    <xf numFmtId="0" fontId="10" fillId="0" borderId="13" xfId="0" applyNumberFormat="1" applyFont="1" applyFill="1" applyBorder="1" applyAlignment="1" applyProtection="1">
      <alignment vertical="top" wrapText="1"/>
      <protection/>
    </xf>
    <xf numFmtId="185" fontId="11" fillId="0" borderId="29" xfId="0" applyNumberFormat="1" applyFont="1" applyFill="1" applyBorder="1" applyAlignment="1" applyProtection="1">
      <alignment horizontal="right" vertical="center"/>
      <protection/>
    </xf>
    <xf numFmtId="185" fontId="11" fillId="0" borderId="19" xfId="0" applyNumberFormat="1" applyFont="1" applyFill="1" applyBorder="1" applyAlignment="1" applyProtection="1">
      <alignment horizontal="right" vertical="center"/>
      <protection/>
    </xf>
    <xf numFmtId="185" fontId="10" fillId="0" borderId="19" xfId="0" applyNumberFormat="1" applyFont="1" applyFill="1" applyBorder="1" applyAlignment="1" applyProtection="1">
      <alignment horizontal="right" vertical="center" wrapText="1"/>
      <protection/>
    </xf>
    <xf numFmtId="185" fontId="10" fillId="0" borderId="17" xfId="0" applyNumberFormat="1" applyFont="1" applyFill="1" applyBorder="1" applyAlignment="1" applyProtection="1">
      <alignment horizontal="right" vertical="center" wrapText="1"/>
      <protection/>
    </xf>
    <xf numFmtId="185" fontId="10" fillId="0" borderId="14" xfId="0" applyNumberFormat="1" applyFont="1" applyFill="1" applyBorder="1" applyAlignment="1">
      <alignment horizontal="right" wrapText="1"/>
    </xf>
    <xf numFmtId="185" fontId="10" fillId="0" borderId="10" xfId="0" applyNumberFormat="1" applyFont="1" applyFill="1" applyBorder="1" applyAlignment="1">
      <alignment horizontal="right" vertical="center"/>
    </xf>
    <xf numFmtId="180" fontId="21" fillId="0" borderId="13" xfId="53" applyNumberFormat="1" applyFont="1" applyBorder="1" applyAlignment="1">
      <alignment horizontal="right" wrapText="1"/>
      <protection/>
    </xf>
    <xf numFmtId="183" fontId="22" fillId="0" borderId="19" xfId="0" applyNumberFormat="1" applyFont="1" applyFill="1" applyBorder="1" applyAlignment="1" applyProtection="1">
      <alignment vertical="top" wrapText="1"/>
      <protection locked="0"/>
    </xf>
    <xf numFmtId="183" fontId="14" fillId="0" borderId="13" xfId="0" applyNumberFormat="1" applyFont="1" applyFill="1" applyBorder="1" applyAlignment="1" applyProtection="1">
      <alignment vertical="top"/>
      <protection locked="0"/>
    </xf>
    <xf numFmtId="185" fontId="11" fillId="0" borderId="26" xfId="0" applyNumberFormat="1" applyFont="1" applyFill="1" applyBorder="1" applyAlignment="1" applyProtection="1">
      <alignment horizontal="right" vertical="center"/>
      <protection/>
    </xf>
    <xf numFmtId="185" fontId="10" fillId="0" borderId="26" xfId="0" applyNumberFormat="1" applyFont="1" applyFill="1" applyBorder="1" applyAlignment="1" applyProtection="1">
      <alignment horizontal="right" vertical="center" wrapText="1"/>
      <protection/>
    </xf>
    <xf numFmtId="185" fontId="11" fillId="0" borderId="30" xfId="0" applyNumberFormat="1" applyFont="1" applyFill="1" applyBorder="1" applyAlignment="1" applyProtection="1">
      <alignment horizontal="right" vertical="center" wrapText="1"/>
      <protection/>
    </xf>
    <xf numFmtId="185" fontId="11" fillId="0" borderId="31" xfId="0" applyNumberFormat="1" applyFont="1" applyFill="1" applyBorder="1" applyAlignment="1" applyProtection="1">
      <alignment horizontal="right" vertical="center"/>
      <protection/>
    </xf>
    <xf numFmtId="185" fontId="11" fillId="0" borderId="32" xfId="0" applyNumberFormat="1" applyFont="1" applyFill="1" applyBorder="1" applyAlignment="1" applyProtection="1">
      <alignment horizontal="right" vertical="center"/>
      <protection/>
    </xf>
    <xf numFmtId="185" fontId="11" fillId="0" borderId="12" xfId="0" applyNumberFormat="1" applyFont="1" applyFill="1" applyBorder="1" applyAlignment="1" applyProtection="1">
      <alignment horizontal="right" vertical="center"/>
      <protection/>
    </xf>
    <xf numFmtId="185" fontId="7" fillId="0" borderId="18" xfId="0" applyNumberFormat="1" applyFont="1" applyFill="1" applyBorder="1" applyAlignment="1" applyProtection="1">
      <alignment horizontal="right" vertical="center" wrapText="1"/>
      <protection/>
    </xf>
    <xf numFmtId="185" fontId="7" fillId="0" borderId="26" xfId="0" applyNumberFormat="1" applyFont="1" applyFill="1" applyBorder="1" applyAlignment="1">
      <alignment horizontal="right" vertical="center"/>
    </xf>
    <xf numFmtId="2" fontId="22" fillId="0" borderId="14" xfId="0" applyNumberFormat="1" applyFont="1" applyBorder="1" applyAlignment="1">
      <alignment horizontal="right"/>
    </xf>
    <xf numFmtId="2" fontId="22" fillId="0" borderId="13" xfId="0" applyNumberFormat="1" applyFont="1" applyBorder="1" applyAlignment="1">
      <alignment horizontal="right"/>
    </xf>
    <xf numFmtId="180" fontId="19" fillId="0" borderId="13" xfId="0" applyNumberFormat="1" applyFont="1" applyFill="1" applyBorder="1" applyAlignment="1">
      <alignment/>
    </xf>
    <xf numFmtId="0" fontId="19" fillId="0" borderId="13" xfId="0" applyFont="1" applyFill="1" applyBorder="1" applyAlignment="1">
      <alignment horizontal="right" wrapText="1"/>
    </xf>
    <xf numFmtId="0" fontId="9" fillId="0" borderId="0" xfId="0" applyFont="1" applyAlignment="1">
      <alignment horizontal="right"/>
    </xf>
    <xf numFmtId="193" fontId="10" fillId="0" borderId="14" xfId="0" applyNumberFormat="1" applyFont="1" applyBorder="1" applyAlignment="1">
      <alignment horizontal="right" vertical="center"/>
    </xf>
    <xf numFmtId="193" fontId="10" fillId="0" borderId="13" xfId="0" applyNumberFormat="1" applyFont="1" applyBorder="1" applyAlignment="1">
      <alignment horizontal="right" vertical="center"/>
    </xf>
    <xf numFmtId="193" fontId="10" fillId="0" borderId="10" xfId="0" applyNumberFormat="1" applyFont="1" applyBorder="1" applyAlignment="1">
      <alignment horizontal="right" vertical="center"/>
    </xf>
    <xf numFmtId="193" fontId="10" fillId="0" borderId="12" xfId="0" applyNumberFormat="1" applyFont="1" applyBorder="1" applyAlignment="1">
      <alignment horizontal="right" vertical="center"/>
    </xf>
    <xf numFmtId="193" fontId="10" fillId="0" borderId="33" xfId="0" applyNumberFormat="1" applyFont="1" applyBorder="1" applyAlignment="1">
      <alignment horizontal="right" vertical="center"/>
    </xf>
    <xf numFmtId="193" fontId="10" fillId="0" borderId="16" xfId="0" applyNumberFormat="1" applyFont="1" applyBorder="1" applyAlignment="1">
      <alignment horizontal="right" vertical="center"/>
    </xf>
    <xf numFmtId="193" fontId="10" fillId="0" borderId="21" xfId="0" applyNumberFormat="1" applyFont="1" applyBorder="1" applyAlignment="1">
      <alignment horizontal="right" vertical="center"/>
    </xf>
    <xf numFmtId="193" fontId="10" fillId="0" borderId="21" xfId="0" applyNumberFormat="1" applyFont="1" applyFill="1" applyBorder="1" applyAlignment="1">
      <alignment horizontal="right" vertical="center"/>
    </xf>
    <xf numFmtId="193" fontId="10" fillId="0" borderId="10" xfId="0" applyNumberFormat="1" applyFont="1" applyFill="1" applyBorder="1" applyAlignment="1">
      <alignment horizontal="right" vertical="center"/>
    </xf>
    <xf numFmtId="182" fontId="19" fillId="0" borderId="13" xfId="0" applyNumberFormat="1" applyFont="1" applyFill="1" applyBorder="1" applyAlignment="1">
      <alignment horizontal="right" vertical="center"/>
    </xf>
    <xf numFmtId="0" fontId="19" fillId="0" borderId="25" xfId="0" applyFont="1" applyFill="1" applyBorder="1" applyAlignment="1">
      <alignment horizontal="right"/>
    </xf>
    <xf numFmtId="0" fontId="14" fillId="0" borderId="13" xfId="0" applyFont="1" applyBorder="1" applyAlignment="1">
      <alignment horizontal="right" vertical="top"/>
    </xf>
    <xf numFmtId="182" fontId="10" fillId="0" borderId="13" xfId="0" applyNumberFormat="1" applyFont="1" applyFill="1" applyBorder="1" applyAlignment="1">
      <alignment horizontal="right"/>
    </xf>
    <xf numFmtId="182" fontId="11" fillId="0" borderId="13" xfId="0" applyNumberFormat="1" applyFont="1" applyFill="1" applyBorder="1" applyAlignment="1">
      <alignment horizontal="right"/>
    </xf>
    <xf numFmtId="0" fontId="10" fillId="0" borderId="13" xfId="0" applyFont="1" applyBorder="1" applyAlignment="1">
      <alignment horizontal="right" vertical="center"/>
    </xf>
    <xf numFmtId="0" fontId="10" fillId="0" borderId="13" xfId="0" applyFont="1" applyBorder="1" applyAlignment="1">
      <alignment horizontal="left" wrapText="1"/>
    </xf>
    <xf numFmtId="0" fontId="11" fillId="0" borderId="13" xfId="0" applyFont="1" applyBorder="1" applyAlignment="1">
      <alignment horizontal="left" vertical="top" wrapText="1"/>
    </xf>
    <xf numFmtId="0" fontId="11" fillId="0" borderId="13" xfId="0" applyFont="1" applyFill="1" applyBorder="1" applyAlignment="1">
      <alignment horizontal="left" vertical="top" wrapText="1"/>
    </xf>
    <xf numFmtId="0" fontId="10" fillId="0" borderId="13" xfId="0" applyFont="1" applyFill="1" applyBorder="1" applyAlignment="1">
      <alignment horizontal="left" vertical="center" wrapText="1"/>
    </xf>
    <xf numFmtId="49" fontId="11" fillId="0" borderId="13" xfId="0" applyNumberFormat="1" applyFont="1" applyFill="1" applyBorder="1" applyAlignment="1">
      <alignment horizontal="left" vertical="top" wrapText="1"/>
    </xf>
    <xf numFmtId="0" fontId="10" fillId="0" borderId="13" xfId="0" applyFont="1" applyFill="1" applyBorder="1" applyAlignment="1">
      <alignment horizontal="left" vertical="top" wrapText="1"/>
    </xf>
    <xf numFmtId="49" fontId="10" fillId="0" borderId="13" xfId="0" applyNumberFormat="1" applyFont="1" applyFill="1" applyBorder="1" applyAlignment="1">
      <alignment horizontal="left" vertical="top" wrapText="1"/>
    </xf>
    <xf numFmtId="0" fontId="10" fillId="0" borderId="13" xfId="0" applyNumberFormat="1" applyFont="1" applyFill="1" applyBorder="1" applyAlignment="1">
      <alignment horizontal="left" vertical="top" wrapText="1"/>
    </xf>
    <xf numFmtId="0" fontId="11" fillId="0" borderId="13" xfId="0" applyFont="1" applyBorder="1" applyAlignment="1">
      <alignment horizontal="right"/>
    </xf>
    <xf numFmtId="0" fontId="17" fillId="0" borderId="13" xfId="0" applyFont="1" applyBorder="1" applyAlignment="1">
      <alignment horizontal="left" wrapText="1"/>
    </xf>
    <xf numFmtId="0" fontId="5" fillId="0" borderId="13" xfId="0" applyFont="1" applyBorder="1" applyAlignment="1">
      <alignment horizontal="right"/>
    </xf>
    <xf numFmtId="0" fontId="5" fillId="0" borderId="13" xfId="0" applyFont="1" applyBorder="1" applyAlignment="1">
      <alignment/>
    </xf>
    <xf numFmtId="183" fontId="13" fillId="0" borderId="13" xfId="0" applyNumberFormat="1" applyFont="1" applyFill="1" applyBorder="1" applyAlignment="1" applyProtection="1">
      <alignment vertical="top" wrapText="1"/>
      <protection locked="0"/>
    </xf>
    <xf numFmtId="0" fontId="11" fillId="0" borderId="34" xfId="0" applyFont="1" applyFill="1" applyBorder="1" applyAlignment="1">
      <alignment horizontal="center" vertical="top" wrapText="1"/>
    </xf>
    <xf numFmtId="182" fontId="14" fillId="0" borderId="13" xfId="0" applyNumberFormat="1" applyFont="1" applyFill="1" applyBorder="1" applyAlignment="1">
      <alignment horizontal="right"/>
    </xf>
    <xf numFmtId="193" fontId="11" fillId="33" borderId="14" xfId="0" applyNumberFormat="1" applyFont="1" applyFill="1" applyBorder="1" applyAlignment="1">
      <alignment horizontal="right" vertical="center"/>
    </xf>
    <xf numFmtId="0" fontId="10" fillId="0" borderId="13" xfId="0" applyFont="1" applyFill="1" applyBorder="1" applyAlignment="1">
      <alignment vertical="top" wrapText="1"/>
    </xf>
    <xf numFmtId="0" fontId="10" fillId="0" borderId="11" xfId="0" applyFont="1" applyBorder="1" applyAlignment="1">
      <alignment horizontal="center" vertical="top" wrapText="1"/>
    </xf>
    <xf numFmtId="0" fontId="4" fillId="0" borderId="0" xfId="0" applyFont="1" applyAlignment="1">
      <alignment horizontal="center"/>
    </xf>
    <xf numFmtId="9" fontId="10" fillId="0" borderId="11" xfId="59" applyFont="1" applyFill="1" applyBorder="1" applyAlignment="1">
      <alignment horizontal="right" vertical="center" wrapText="1"/>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7" xfId="0" applyFont="1" applyFill="1" applyBorder="1" applyAlignment="1">
      <alignment horizontal="center" vertical="top" wrapText="1"/>
    </xf>
    <xf numFmtId="0" fontId="11" fillId="0" borderId="34"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xf>
    <xf numFmtId="49" fontId="14" fillId="0" borderId="10" xfId="0" applyNumberFormat="1" applyFont="1" applyFill="1" applyBorder="1" applyAlignment="1" applyProtection="1">
      <alignment horizontal="right" vertical="top"/>
      <protection locked="0"/>
    </xf>
    <xf numFmtId="49" fontId="14" fillId="0" borderId="14" xfId="0" applyNumberFormat="1" applyFont="1" applyFill="1" applyBorder="1" applyAlignment="1" applyProtection="1">
      <alignment horizontal="right" vertical="top"/>
      <protection locked="0"/>
    </xf>
    <xf numFmtId="0" fontId="11" fillId="0" borderId="20" xfId="0" applyFont="1" applyBorder="1" applyAlignment="1">
      <alignment horizontal="center"/>
    </xf>
    <xf numFmtId="0" fontId="11" fillId="0" borderId="24" xfId="0" applyFont="1" applyBorder="1" applyAlignment="1">
      <alignment horizontal="center"/>
    </xf>
    <xf numFmtId="0" fontId="17" fillId="0" borderId="0" xfId="0" applyFont="1" applyAlignment="1">
      <alignment horizontal="center" vertical="center" wrapText="1"/>
    </xf>
    <xf numFmtId="0" fontId="11" fillId="0" borderId="11" xfId="0" applyFont="1" applyBorder="1" applyAlignment="1">
      <alignment horizontal="right" vertical="center" wrapText="1"/>
    </xf>
    <xf numFmtId="0" fontId="11" fillId="0" borderId="38"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1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xf>
    <xf numFmtId="0" fontId="11" fillId="0" borderId="42"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005 kvart"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L249"/>
  <sheetViews>
    <sheetView tabSelected="1" zoomScale="75" zoomScaleNormal="75" zoomScaleSheetLayoutView="75" zoomScalePageLayoutView="0" workbookViewId="0" topLeftCell="A1">
      <selection activeCell="B20" sqref="B20"/>
    </sheetView>
  </sheetViews>
  <sheetFormatPr defaultColWidth="9.00390625" defaultRowHeight="12.75"/>
  <cols>
    <col min="1" max="1" width="19.25390625" style="102" customWidth="1"/>
    <col min="2" max="2" width="83.25390625" style="2" customWidth="1"/>
    <col min="3" max="3" width="26.25390625" style="2" customWidth="1"/>
    <col min="4" max="4" width="21.375" style="2" customWidth="1"/>
    <col min="5" max="5" width="20.75390625" style="2" customWidth="1"/>
    <col min="6" max="6" width="19.125" style="102" customWidth="1"/>
    <col min="7" max="7" width="18.75390625" style="2" customWidth="1"/>
    <col min="8" max="8" width="18.375" style="2" customWidth="1"/>
    <col min="9" max="9" width="19.00390625" style="2" customWidth="1"/>
    <col min="10" max="10" width="17.375" style="2" customWidth="1"/>
    <col min="11" max="11" width="3.25390625" style="1" customWidth="1"/>
    <col min="12" max="16384" width="9.125" style="1" customWidth="1"/>
  </cols>
  <sheetData>
    <row r="2" spans="1:10" ht="60" customHeight="1">
      <c r="A2" s="241" t="s">
        <v>284</v>
      </c>
      <c r="B2" s="241"/>
      <c r="C2" s="241"/>
      <c r="D2" s="241"/>
      <c r="E2" s="241"/>
      <c r="F2" s="241"/>
      <c r="G2" s="241"/>
      <c r="H2" s="241"/>
      <c r="I2" s="241"/>
      <c r="J2" s="241"/>
    </row>
    <row r="3" spans="1:10" ht="23.25">
      <c r="A3" s="101"/>
      <c r="B3" s="4"/>
      <c r="C3" s="5"/>
      <c r="D3" s="3"/>
      <c r="E3" s="3"/>
      <c r="F3" s="185"/>
      <c r="G3" s="3"/>
      <c r="H3" s="3"/>
      <c r="I3" s="3"/>
      <c r="J3" s="6"/>
    </row>
    <row r="4" spans="2:9" ht="15.75" thickBot="1">
      <c r="B4" s="4"/>
      <c r="C4" s="4"/>
      <c r="D4" s="4"/>
      <c r="E4" s="4"/>
      <c r="G4" s="4"/>
      <c r="H4" s="4"/>
      <c r="I4" s="4"/>
    </row>
    <row r="5" spans="1:10" ht="21" customHeight="1" thickBot="1">
      <c r="A5" s="242" t="s">
        <v>3</v>
      </c>
      <c r="B5" s="245" t="s">
        <v>4</v>
      </c>
      <c r="C5" s="248" t="s">
        <v>0</v>
      </c>
      <c r="D5" s="249"/>
      <c r="E5" s="249"/>
      <c r="F5" s="240"/>
      <c r="G5" s="239" t="s">
        <v>1</v>
      </c>
      <c r="H5" s="249"/>
      <c r="I5" s="249"/>
      <c r="J5" s="240"/>
    </row>
    <row r="6" spans="1:10" ht="21" customHeight="1" thickBot="1">
      <c r="A6" s="243"/>
      <c r="B6" s="246"/>
      <c r="C6" s="229" t="s">
        <v>432</v>
      </c>
      <c r="D6" s="227" t="s">
        <v>368</v>
      </c>
      <c r="E6" s="239" t="s">
        <v>5</v>
      </c>
      <c r="F6" s="240"/>
      <c r="H6" s="10"/>
      <c r="I6" s="239" t="s">
        <v>5</v>
      </c>
      <c r="J6" s="240"/>
    </row>
    <row r="7" spans="1:10" ht="78" customHeight="1" thickBot="1">
      <c r="A7" s="244"/>
      <c r="B7" s="247"/>
      <c r="C7" s="230"/>
      <c r="D7" s="228"/>
      <c r="E7" s="11" t="s">
        <v>268</v>
      </c>
      <c r="F7" s="12" t="s">
        <v>269</v>
      </c>
      <c r="G7" s="27" t="s">
        <v>371</v>
      </c>
      <c r="H7" s="33" t="s">
        <v>372</v>
      </c>
      <c r="I7" s="11" t="s">
        <v>268</v>
      </c>
      <c r="J7" s="12" t="s">
        <v>269</v>
      </c>
    </row>
    <row r="8" spans="1:10" s="219" customFormat="1" ht="19.5" customHeight="1" thickBot="1">
      <c r="A8" s="9">
        <v>1</v>
      </c>
      <c r="B8" s="9">
        <v>2</v>
      </c>
      <c r="C8" s="214">
        <v>3</v>
      </c>
      <c r="D8" s="10">
        <v>4</v>
      </c>
      <c r="E8" s="10">
        <v>5</v>
      </c>
      <c r="F8" s="218">
        <v>6</v>
      </c>
      <c r="G8" s="10">
        <v>7</v>
      </c>
      <c r="H8" s="26">
        <v>8</v>
      </c>
      <c r="I8" s="10">
        <v>9</v>
      </c>
      <c r="J8" s="10">
        <v>10</v>
      </c>
    </row>
    <row r="9" spans="1:10" ht="29.25" customHeight="1" thickBot="1">
      <c r="A9" s="233" t="s">
        <v>210</v>
      </c>
      <c r="B9" s="234"/>
      <c r="C9" s="234"/>
      <c r="D9" s="234"/>
      <c r="E9" s="234"/>
      <c r="F9" s="234"/>
      <c r="G9" s="234"/>
      <c r="H9" s="234"/>
      <c r="I9" s="234"/>
      <c r="J9" s="235"/>
    </row>
    <row r="10" spans="1:11" s="7" customFormat="1" ht="33.75" customHeight="1">
      <c r="A10" s="103">
        <v>10000000</v>
      </c>
      <c r="B10" s="23" t="s">
        <v>6</v>
      </c>
      <c r="C10" s="88">
        <f>C11+C16+C19+C24+C40</f>
        <v>371715.978</v>
      </c>
      <c r="D10" s="88">
        <f>D11+D16+D19+D22+D24+D40</f>
        <v>485265.401</v>
      </c>
      <c r="E10" s="87">
        <f aca="true" t="shared" si="0" ref="E10:E73">SUM(D10-C10)</f>
        <v>113549.42300000001</v>
      </c>
      <c r="F10" s="89">
        <f>SUM(E10/C10*100)</f>
        <v>30.5473613512519</v>
      </c>
      <c r="G10" s="87">
        <f>G16+G24+G40</f>
        <v>52205.768000000004</v>
      </c>
      <c r="H10" s="87">
        <f>H16+H24+H43</f>
        <v>-2.021</v>
      </c>
      <c r="I10" s="87">
        <f>SUM(H10-G10)</f>
        <v>-52207.789000000004</v>
      </c>
      <c r="J10" s="89">
        <f>I10/G10*100</f>
        <v>-100.00387121974721</v>
      </c>
      <c r="K10" s="76"/>
    </row>
    <row r="11" spans="1:11" ht="38.25" customHeight="1">
      <c r="A11" s="93">
        <v>11000000</v>
      </c>
      <c r="B11" s="16" t="s">
        <v>7</v>
      </c>
      <c r="C11" s="85">
        <f>SUM(C12+C13)</f>
        <v>300924.488</v>
      </c>
      <c r="D11" s="85">
        <f>SUM(D12+D13)</f>
        <v>289648.895</v>
      </c>
      <c r="E11" s="77">
        <f t="shared" si="0"/>
        <v>-11275.592999999993</v>
      </c>
      <c r="F11" s="198">
        <f>SUM(E11/C11*100)</f>
        <v>-3.746984193589454</v>
      </c>
      <c r="G11" s="77"/>
      <c r="H11" s="77"/>
      <c r="I11" s="80"/>
      <c r="J11" s="199"/>
      <c r="K11" s="78"/>
    </row>
    <row r="12" spans="1:11" ht="18.75">
      <c r="A12" s="93">
        <v>11010000</v>
      </c>
      <c r="B12" s="16" t="s">
        <v>285</v>
      </c>
      <c r="C12" s="85">
        <v>300396.368</v>
      </c>
      <c r="D12" s="85">
        <v>288220.261</v>
      </c>
      <c r="E12" s="77">
        <f t="shared" si="0"/>
        <v>-12176.107000000018</v>
      </c>
      <c r="F12" s="198">
        <f>SUM(E12/C12*100)</f>
        <v>-4.053346943262649</v>
      </c>
      <c r="G12" s="77"/>
      <c r="H12" s="77"/>
      <c r="I12" s="80"/>
      <c r="J12" s="199"/>
      <c r="K12" s="78"/>
    </row>
    <row r="13" spans="1:11" ht="18.75">
      <c r="A13" s="93">
        <v>11020000</v>
      </c>
      <c r="B13" s="16" t="s">
        <v>265</v>
      </c>
      <c r="C13" s="85">
        <f>C14+C15</f>
        <v>528.12</v>
      </c>
      <c r="D13" s="85">
        <f>D14+D15</f>
        <v>1428.634</v>
      </c>
      <c r="E13" s="77">
        <f t="shared" si="0"/>
        <v>900.514</v>
      </c>
      <c r="F13" s="198">
        <f>SUM(E13/C13*100)</f>
        <v>170.51314095281376</v>
      </c>
      <c r="G13" s="77"/>
      <c r="H13" s="77"/>
      <c r="I13" s="80"/>
      <c r="J13" s="199"/>
      <c r="K13" s="78"/>
    </row>
    <row r="14" spans="1:11" ht="37.5">
      <c r="A14" s="197">
        <v>11020200</v>
      </c>
      <c r="B14" s="16" t="s">
        <v>223</v>
      </c>
      <c r="C14" s="85">
        <v>339.771</v>
      </c>
      <c r="D14" s="85">
        <v>1064.151</v>
      </c>
      <c r="E14" s="77">
        <f t="shared" si="0"/>
        <v>724.3800000000001</v>
      </c>
      <c r="F14" s="198" t="s">
        <v>423</v>
      </c>
      <c r="G14" s="77"/>
      <c r="H14" s="77"/>
      <c r="I14" s="80"/>
      <c r="J14" s="199"/>
      <c r="K14" s="78"/>
    </row>
    <row r="15" spans="1:11" ht="37.5">
      <c r="A15" s="197">
        <v>11023200</v>
      </c>
      <c r="B15" s="16" t="s">
        <v>266</v>
      </c>
      <c r="C15" s="85">
        <v>188.349</v>
      </c>
      <c r="D15" s="85">
        <v>364.483</v>
      </c>
      <c r="E15" s="77">
        <f t="shared" si="0"/>
        <v>176.13400000000001</v>
      </c>
      <c r="F15" s="198">
        <f>SUM(E15/C15*100)</f>
        <v>93.51469877726987</v>
      </c>
      <c r="G15" s="77"/>
      <c r="H15" s="77"/>
      <c r="I15" s="77"/>
      <c r="J15" s="198"/>
      <c r="K15" s="78"/>
    </row>
    <row r="16" spans="1:11" ht="18.75">
      <c r="A16" s="200" t="s">
        <v>286</v>
      </c>
      <c r="B16" s="201" t="s">
        <v>287</v>
      </c>
      <c r="C16" s="85"/>
      <c r="D16" s="85"/>
      <c r="E16" s="77"/>
      <c r="F16" s="198"/>
      <c r="G16" s="77">
        <f>G17+G18</f>
        <v>361.862</v>
      </c>
      <c r="H16" s="77">
        <f>H17</f>
        <v>1.873</v>
      </c>
      <c r="I16" s="77">
        <f>SUM(H16-G16)</f>
        <v>-359.98900000000003</v>
      </c>
      <c r="J16" s="198">
        <f>I16/G16*100</f>
        <v>-99.48239936771476</v>
      </c>
      <c r="K16" s="78"/>
    </row>
    <row r="17" spans="1:11" ht="37.5">
      <c r="A17" s="200" t="s">
        <v>288</v>
      </c>
      <c r="B17" s="201" t="s">
        <v>289</v>
      </c>
      <c r="C17" s="77"/>
      <c r="D17" s="77"/>
      <c r="E17" s="77"/>
      <c r="F17" s="198"/>
      <c r="G17" s="77">
        <v>-3.645</v>
      </c>
      <c r="H17" s="77">
        <v>1.873</v>
      </c>
      <c r="I17" s="77">
        <f>SUM(H17-G17)</f>
        <v>5.518</v>
      </c>
      <c r="J17" s="198">
        <f>I17/G17*-100</f>
        <v>151.38545953360767</v>
      </c>
      <c r="K17" s="78"/>
    </row>
    <row r="18" spans="1:11" ht="18.75">
      <c r="A18" s="93">
        <v>12030000</v>
      </c>
      <c r="B18" s="16" t="s">
        <v>224</v>
      </c>
      <c r="C18" s="85"/>
      <c r="D18" s="85"/>
      <c r="E18" s="77"/>
      <c r="F18" s="198"/>
      <c r="G18" s="77">
        <v>365.507</v>
      </c>
      <c r="H18" s="77"/>
      <c r="I18" s="77">
        <f>SUM(H18-G18)</f>
        <v>-365.507</v>
      </c>
      <c r="J18" s="198">
        <f>I18/G18*100</f>
        <v>-100</v>
      </c>
      <c r="K18" s="78"/>
    </row>
    <row r="19" spans="1:11" ht="18.75">
      <c r="A19" s="200" t="s">
        <v>290</v>
      </c>
      <c r="B19" s="201" t="s">
        <v>291</v>
      </c>
      <c r="C19" s="85">
        <f>C20+C21</f>
        <v>7.904</v>
      </c>
      <c r="D19" s="85">
        <f>D20</f>
        <v>3.045</v>
      </c>
      <c r="E19" s="77">
        <f t="shared" si="0"/>
        <v>-4.859</v>
      </c>
      <c r="F19" s="198">
        <f>SUM(E19/C19*100)</f>
        <v>-61.4752024291498</v>
      </c>
      <c r="G19" s="77"/>
      <c r="H19" s="77"/>
      <c r="I19" s="77"/>
      <c r="J19" s="198"/>
      <c r="K19" s="78"/>
    </row>
    <row r="20" spans="1:11" ht="56.25">
      <c r="A20" s="200" t="s">
        <v>292</v>
      </c>
      <c r="B20" s="201" t="s">
        <v>293</v>
      </c>
      <c r="C20" s="85">
        <v>0.806</v>
      </c>
      <c r="D20" s="85">
        <v>3.045</v>
      </c>
      <c r="E20" s="77">
        <f t="shared" si="0"/>
        <v>2.239</v>
      </c>
      <c r="F20" s="198" t="s">
        <v>424</v>
      </c>
      <c r="G20" s="77"/>
      <c r="H20" s="77"/>
      <c r="I20" s="77"/>
      <c r="J20" s="198"/>
      <c r="K20" s="78"/>
    </row>
    <row r="21" spans="1:11" ht="37.5">
      <c r="A21" s="94">
        <v>13030200</v>
      </c>
      <c r="B21" s="21" t="s">
        <v>294</v>
      </c>
      <c r="C21" s="85">
        <v>7.098</v>
      </c>
      <c r="D21" s="85"/>
      <c r="E21" s="77">
        <f t="shared" si="0"/>
        <v>-7.098</v>
      </c>
      <c r="F21" s="198">
        <f>SUM(E21/C21*100)</f>
        <v>-100</v>
      </c>
      <c r="G21" s="77"/>
      <c r="H21" s="77"/>
      <c r="I21" s="77"/>
      <c r="J21" s="198"/>
      <c r="K21" s="78"/>
    </row>
    <row r="22" spans="1:11" ht="18.75">
      <c r="A22" s="200" t="s">
        <v>295</v>
      </c>
      <c r="B22" s="201" t="s">
        <v>296</v>
      </c>
      <c r="C22" s="85"/>
      <c r="D22" s="85">
        <f>D23</f>
        <v>47042.191</v>
      </c>
      <c r="E22" s="77">
        <f t="shared" si="0"/>
        <v>47042.191</v>
      </c>
      <c r="F22" s="198"/>
      <c r="G22" s="77"/>
      <c r="H22" s="77"/>
      <c r="I22" s="77"/>
      <c r="J22" s="198"/>
      <c r="K22" s="78"/>
    </row>
    <row r="23" spans="1:11" ht="37.5">
      <c r="A23" s="200" t="s">
        <v>297</v>
      </c>
      <c r="B23" s="201" t="s">
        <v>298</v>
      </c>
      <c r="C23" s="85"/>
      <c r="D23" s="85">
        <v>47042.191</v>
      </c>
      <c r="E23" s="77">
        <f t="shared" si="0"/>
        <v>47042.191</v>
      </c>
      <c r="F23" s="198"/>
      <c r="G23" s="77"/>
      <c r="H23" s="77"/>
      <c r="I23" s="77"/>
      <c r="J23" s="198"/>
      <c r="K23" s="78"/>
    </row>
    <row r="24" spans="1:11" ht="18.75">
      <c r="A24" s="200" t="s">
        <v>299</v>
      </c>
      <c r="B24" s="201" t="s">
        <v>300</v>
      </c>
      <c r="C24" s="85">
        <f>C25+C36+C37+C39</f>
        <v>70783.239</v>
      </c>
      <c r="D24" s="85">
        <f>D25+D36+D37+D39</f>
        <v>148209.551</v>
      </c>
      <c r="E24" s="77">
        <f t="shared" si="0"/>
        <v>77426.312</v>
      </c>
      <c r="F24" s="198">
        <f>SUM(E24/C24*100)</f>
        <v>109.38509327045631</v>
      </c>
      <c r="G24" s="77">
        <f>G26+G27+G37+G39</f>
        <v>51015.405000000006</v>
      </c>
      <c r="H24" s="77">
        <f>H37</f>
        <v>-3.902</v>
      </c>
      <c r="I24" s="77">
        <f>SUM(H24-G24)</f>
        <v>-51019.30700000001</v>
      </c>
      <c r="J24" s="198">
        <f>I24/G24*100</f>
        <v>-100.00764867004388</v>
      </c>
      <c r="K24" s="78"/>
    </row>
    <row r="25" spans="1:11" ht="18.75">
      <c r="A25" s="200" t="s">
        <v>301</v>
      </c>
      <c r="B25" s="201" t="s">
        <v>302</v>
      </c>
      <c r="C25" s="85">
        <f>C30+C31+C32+C33+C34+C35</f>
        <v>66828.602</v>
      </c>
      <c r="D25" s="85">
        <f>SUM(D26:D35)</f>
        <v>86253.32800000001</v>
      </c>
      <c r="E25" s="77">
        <f t="shared" si="0"/>
        <v>19424.72600000001</v>
      </c>
      <c r="F25" s="198">
        <f>SUM(E25/C25*100)</f>
        <v>29.06648563439949</v>
      </c>
      <c r="G25" s="77"/>
      <c r="H25" s="77"/>
      <c r="I25" s="77"/>
      <c r="J25" s="198"/>
      <c r="K25" s="78"/>
    </row>
    <row r="26" spans="1:11" ht="56.25">
      <c r="A26" s="200" t="s">
        <v>303</v>
      </c>
      <c r="B26" s="201" t="s">
        <v>304</v>
      </c>
      <c r="C26" s="85"/>
      <c r="D26" s="85">
        <v>289.703</v>
      </c>
      <c r="E26" s="77">
        <f t="shared" si="0"/>
        <v>289.703</v>
      </c>
      <c r="F26" s="198"/>
      <c r="G26" s="77">
        <v>104.127</v>
      </c>
      <c r="H26" s="77"/>
      <c r="I26" s="77">
        <f>SUM(H26-G26)</f>
        <v>-104.127</v>
      </c>
      <c r="J26" s="198">
        <f>I26/G26*100</f>
        <v>-100</v>
      </c>
      <c r="K26" s="78"/>
    </row>
    <row r="27" spans="1:11" ht="56.25">
      <c r="A27" s="94">
        <v>18010200</v>
      </c>
      <c r="B27" s="16" t="s">
        <v>305</v>
      </c>
      <c r="C27" s="85"/>
      <c r="D27" s="85">
        <v>5.718</v>
      </c>
      <c r="E27" s="77">
        <f t="shared" si="0"/>
        <v>5.718</v>
      </c>
      <c r="F27" s="198"/>
      <c r="G27" s="77">
        <v>4.734</v>
      </c>
      <c r="H27" s="77"/>
      <c r="I27" s="77">
        <f>SUM(H27-G27)</f>
        <v>-4.734</v>
      </c>
      <c r="J27" s="198">
        <f>I27/G27*100</f>
        <v>-100</v>
      </c>
      <c r="K27" s="78"/>
    </row>
    <row r="28" spans="1:11" ht="56.25">
      <c r="A28" s="200" t="s">
        <v>306</v>
      </c>
      <c r="B28" s="201" t="s">
        <v>307</v>
      </c>
      <c r="C28" s="85"/>
      <c r="D28" s="85">
        <v>10.303</v>
      </c>
      <c r="E28" s="77">
        <f t="shared" si="0"/>
        <v>10.303</v>
      </c>
      <c r="F28" s="198"/>
      <c r="G28" s="77"/>
      <c r="H28" s="77"/>
      <c r="I28" s="77"/>
      <c r="J28" s="198"/>
      <c r="K28" s="78"/>
    </row>
    <row r="29" spans="1:11" ht="56.25">
      <c r="A29" s="200" t="s">
        <v>308</v>
      </c>
      <c r="B29" s="201" t="s">
        <v>309</v>
      </c>
      <c r="C29" s="85"/>
      <c r="D29" s="85">
        <v>4905.317</v>
      </c>
      <c r="E29" s="77">
        <f t="shared" si="0"/>
        <v>4905.317</v>
      </c>
      <c r="F29" s="198"/>
      <c r="G29" s="77"/>
      <c r="H29" s="77"/>
      <c r="I29" s="77"/>
      <c r="J29" s="198"/>
      <c r="K29" s="78"/>
    </row>
    <row r="30" spans="1:11" ht="18.75">
      <c r="A30" s="200" t="s">
        <v>310</v>
      </c>
      <c r="B30" s="201" t="s">
        <v>311</v>
      </c>
      <c r="C30" s="85">
        <v>16655.51</v>
      </c>
      <c r="D30" s="85">
        <v>22324.784</v>
      </c>
      <c r="E30" s="77">
        <f t="shared" si="0"/>
        <v>5669.274000000001</v>
      </c>
      <c r="F30" s="198">
        <f>SUM(E30/C30*100)</f>
        <v>34.03842932458989</v>
      </c>
      <c r="G30" s="77"/>
      <c r="H30" s="77"/>
      <c r="I30" s="80"/>
      <c r="J30" s="199"/>
      <c r="K30" s="78"/>
    </row>
    <row r="31" spans="1:11" ht="18.75">
      <c r="A31" s="200" t="s">
        <v>312</v>
      </c>
      <c r="B31" s="201" t="s">
        <v>313</v>
      </c>
      <c r="C31" s="85">
        <v>43358.623</v>
      </c>
      <c r="D31" s="85">
        <v>50340.525</v>
      </c>
      <c r="E31" s="77">
        <f t="shared" si="0"/>
        <v>6981.902000000002</v>
      </c>
      <c r="F31" s="198">
        <f>SUM(E31/C31*100)</f>
        <v>16.102683888277543</v>
      </c>
      <c r="G31" s="77"/>
      <c r="H31" s="77"/>
      <c r="I31" s="80"/>
      <c r="J31" s="199"/>
      <c r="K31" s="78"/>
    </row>
    <row r="32" spans="1:11" ht="18.75">
      <c r="A32" s="200" t="s">
        <v>314</v>
      </c>
      <c r="B32" s="201" t="s">
        <v>315</v>
      </c>
      <c r="C32" s="85">
        <v>568.565</v>
      </c>
      <c r="D32" s="85">
        <v>652.344</v>
      </c>
      <c r="E32" s="77">
        <f t="shared" si="0"/>
        <v>83.779</v>
      </c>
      <c r="F32" s="198">
        <f>SUM(E32/C32*100)</f>
        <v>14.735166603642503</v>
      </c>
      <c r="G32" s="77"/>
      <c r="H32" s="77"/>
      <c r="I32" s="80"/>
      <c r="J32" s="199"/>
      <c r="K32" s="78"/>
    </row>
    <row r="33" spans="1:11" ht="18.75">
      <c r="A33" s="200" t="s">
        <v>316</v>
      </c>
      <c r="B33" s="201" t="s">
        <v>317</v>
      </c>
      <c r="C33" s="85">
        <v>6245.904</v>
      </c>
      <c r="D33" s="85">
        <v>7257.74</v>
      </c>
      <c r="E33" s="77">
        <f t="shared" si="0"/>
        <v>1011.8359999999993</v>
      </c>
      <c r="F33" s="198">
        <f>SUM(E33/C33*100)</f>
        <v>16.199992827299287</v>
      </c>
      <c r="G33" s="77"/>
      <c r="H33" s="77"/>
      <c r="I33" s="80"/>
      <c r="J33" s="199"/>
      <c r="K33" s="78"/>
    </row>
    <row r="34" spans="1:11" ht="18.75">
      <c r="A34" s="200">
        <v>18011000</v>
      </c>
      <c r="B34" s="201" t="s">
        <v>369</v>
      </c>
      <c r="C34" s="85"/>
      <c r="D34" s="85">
        <v>93.75</v>
      </c>
      <c r="E34" s="77">
        <f t="shared" si="0"/>
        <v>93.75</v>
      </c>
      <c r="F34" s="198"/>
      <c r="G34" s="77"/>
      <c r="H34" s="77"/>
      <c r="I34" s="80"/>
      <c r="J34" s="199"/>
      <c r="K34" s="78"/>
    </row>
    <row r="35" spans="1:11" ht="18.75">
      <c r="A35" s="200" t="s">
        <v>318</v>
      </c>
      <c r="B35" s="201" t="s">
        <v>319</v>
      </c>
      <c r="C35" s="85"/>
      <c r="D35" s="85">
        <v>373.144</v>
      </c>
      <c r="E35" s="77">
        <f t="shared" si="0"/>
        <v>373.144</v>
      </c>
      <c r="F35" s="198"/>
      <c r="G35" s="77"/>
      <c r="H35" s="77"/>
      <c r="I35" s="80"/>
      <c r="J35" s="199"/>
      <c r="K35" s="78"/>
    </row>
    <row r="36" spans="1:11" ht="18.75">
      <c r="A36" s="93">
        <v>18030000</v>
      </c>
      <c r="B36" s="16" t="s">
        <v>281</v>
      </c>
      <c r="C36" s="85">
        <v>60.428</v>
      </c>
      <c r="D36" s="85">
        <v>88.971</v>
      </c>
      <c r="E36" s="77">
        <f t="shared" si="0"/>
        <v>28.543000000000006</v>
      </c>
      <c r="F36" s="198">
        <f>SUM(E36/C36*100)</f>
        <v>47.23472562388298</v>
      </c>
      <c r="G36" s="77"/>
      <c r="H36" s="77"/>
      <c r="I36" s="80"/>
      <c r="J36" s="199"/>
      <c r="K36" s="78"/>
    </row>
    <row r="37" spans="1:11" ht="37.5">
      <c r="A37" s="200" t="s">
        <v>320</v>
      </c>
      <c r="B37" s="201" t="s">
        <v>321</v>
      </c>
      <c r="C37" s="85">
        <v>3894.209</v>
      </c>
      <c r="D37" s="85">
        <v>-536.403</v>
      </c>
      <c r="E37" s="77">
        <f t="shared" si="0"/>
        <v>-4430.612</v>
      </c>
      <c r="F37" s="198">
        <f>SUM(E37/C37*100)</f>
        <v>-113.77437625972311</v>
      </c>
      <c r="G37" s="77">
        <f>G38</f>
        <v>286.795</v>
      </c>
      <c r="H37" s="77">
        <f>H38</f>
        <v>-3.902</v>
      </c>
      <c r="I37" s="77">
        <f>SUM(H37-G37)</f>
        <v>-290.697</v>
      </c>
      <c r="J37" s="198">
        <f>I37/G37*100</f>
        <v>-101.36055370560852</v>
      </c>
      <c r="K37" s="78"/>
    </row>
    <row r="38" spans="1:11" ht="75">
      <c r="A38" s="200" t="s">
        <v>322</v>
      </c>
      <c r="B38" s="201" t="s">
        <v>323</v>
      </c>
      <c r="C38" s="85"/>
      <c r="D38" s="85"/>
      <c r="E38" s="77"/>
      <c r="F38" s="198"/>
      <c r="G38" s="77">
        <v>286.795</v>
      </c>
      <c r="H38" s="77">
        <v>-3.902</v>
      </c>
      <c r="I38" s="77">
        <f>SUM(H38-G38)</f>
        <v>-290.697</v>
      </c>
      <c r="J38" s="198">
        <f>I38/G38*100</f>
        <v>-101.36055370560852</v>
      </c>
      <c r="K38" s="78"/>
    </row>
    <row r="39" spans="1:11" ht="18.75">
      <c r="A39" s="200" t="s">
        <v>324</v>
      </c>
      <c r="B39" s="201" t="s">
        <v>325</v>
      </c>
      <c r="C39" s="85"/>
      <c r="D39" s="85">
        <v>62403.655</v>
      </c>
      <c r="E39" s="77">
        <f t="shared" si="0"/>
        <v>62403.655</v>
      </c>
      <c r="F39" s="198"/>
      <c r="G39" s="77">
        <v>50619.749</v>
      </c>
      <c r="H39" s="77"/>
      <c r="I39" s="77">
        <f>SUM(H39-G39)</f>
        <v>-50619.749</v>
      </c>
      <c r="J39" s="198">
        <f>I39/G39*100</f>
        <v>-100</v>
      </c>
      <c r="K39" s="78"/>
    </row>
    <row r="40" spans="1:11" ht="18.75">
      <c r="A40" s="93">
        <v>19000000</v>
      </c>
      <c r="B40" s="16" t="s">
        <v>326</v>
      </c>
      <c r="C40" s="85">
        <f>C42</f>
        <v>0.347</v>
      </c>
      <c r="D40" s="85">
        <f>D41</f>
        <v>361.719</v>
      </c>
      <c r="E40" s="77">
        <f t="shared" si="0"/>
        <v>361.372</v>
      </c>
      <c r="F40" s="198" t="s">
        <v>433</v>
      </c>
      <c r="G40" s="77">
        <f>G41+G43</f>
        <v>828.5010000000001</v>
      </c>
      <c r="H40" s="77"/>
      <c r="I40" s="77">
        <f>SUM(H40-G40)</f>
        <v>-828.5010000000001</v>
      </c>
      <c r="J40" s="198">
        <f>I40/G40*100</f>
        <v>-100</v>
      </c>
      <c r="K40" s="78"/>
    </row>
    <row r="41" spans="1:11" s="7" customFormat="1" ht="20.25">
      <c r="A41" s="200" t="s">
        <v>327</v>
      </c>
      <c r="B41" s="201" t="s">
        <v>225</v>
      </c>
      <c r="C41" s="85"/>
      <c r="D41" s="85">
        <v>361.719</v>
      </c>
      <c r="E41" s="77">
        <f t="shared" si="0"/>
        <v>361.719</v>
      </c>
      <c r="F41" s="198"/>
      <c r="G41" s="77">
        <v>828.638</v>
      </c>
      <c r="H41" s="77"/>
      <c r="I41" s="77">
        <f>SUM(H41-G41)</f>
        <v>-828.638</v>
      </c>
      <c r="J41" s="198">
        <f>I41/G41*100</f>
        <v>-100</v>
      </c>
      <c r="K41" s="79"/>
    </row>
    <row r="42" spans="1:11" ht="18.75">
      <c r="A42" s="93">
        <v>19040000</v>
      </c>
      <c r="B42" s="16" t="s">
        <v>8</v>
      </c>
      <c r="C42" s="85">
        <v>0.347</v>
      </c>
      <c r="D42" s="85"/>
      <c r="E42" s="77">
        <f t="shared" si="0"/>
        <v>-0.347</v>
      </c>
      <c r="F42" s="198">
        <f>SUM(E42/C42*100)</f>
        <v>-100</v>
      </c>
      <c r="G42" s="77"/>
      <c r="H42" s="77"/>
      <c r="I42" s="77"/>
      <c r="J42" s="198"/>
      <c r="K42" s="78"/>
    </row>
    <row r="43" spans="1:11" ht="18.75">
      <c r="A43" s="200" t="s">
        <v>328</v>
      </c>
      <c r="B43" s="201" t="s">
        <v>329</v>
      </c>
      <c r="C43" s="85"/>
      <c r="D43" s="85"/>
      <c r="E43" s="77"/>
      <c r="F43" s="198"/>
      <c r="G43" s="77">
        <v>-0.137</v>
      </c>
      <c r="H43" s="77">
        <v>0.008</v>
      </c>
      <c r="I43" s="77">
        <f>SUM(H43-G43)</f>
        <v>0.14500000000000002</v>
      </c>
      <c r="J43" s="198">
        <f>I43/G43*100</f>
        <v>-105.83941605839418</v>
      </c>
      <c r="K43" s="78"/>
    </row>
    <row r="44" spans="1:11" s="7" customFormat="1" ht="20.25">
      <c r="A44" s="104">
        <v>20000000</v>
      </c>
      <c r="B44" s="24" t="s">
        <v>9</v>
      </c>
      <c r="C44" s="86">
        <f>C45+C50+C56</f>
        <v>7065.394</v>
      </c>
      <c r="D44" s="86">
        <f>D45+D50+D56</f>
        <v>15788.39</v>
      </c>
      <c r="E44" s="80">
        <f t="shared" si="0"/>
        <v>8722.996</v>
      </c>
      <c r="F44" s="199">
        <f>SUM(E44/C44*100)</f>
        <v>123.46085724306386</v>
      </c>
      <c r="G44" s="80">
        <f>G56+G62</f>
        <v>19418.271</v>
      </c>
      <c r="H44" s="80">
        <f>H56+H62</f>
        <v>30765.322</v>
      </c>
      <c r="I44" s="80">
        <f>SUM(H44-G44)</f>
        <v>11347.051</v>
      </c>
      <c r="J44" s="199">
        <f>I44/G44*100</f>
        <v>58.43491936022522</v>
      </c>
      <c r="K44" s="76"/>
    </row>
    <row r="45" spans="1:11" ht="18.75">
      <c r="A45" s="93">
        <v>21000000</v>
      </c>
      <c r="B45" s="16" t="s">
        <v>10</v>
      </c>
      <c r="C45" s="85">
        <f>C46+C47</f>
        <v>109.44200000000001</v>
      </c>
      <c r="D45" s="85">
        <f>D46+D47</f>
        <v>393.077</v>
      </c>
      <c r="E45" s="77">
        <f t="shared" si="0"/>
        <v>283.635</v>
      </c>
      <c r="F45" s="198" t="s">
        <v>425</v>
      </c>
      <c r="G45" s="77"/>
      <c r="H45" s="77"/>
      <c r="I45" s="80"/>
      <c r="J45" s="199"/>
      <c r="K45" s="78"/>
    </row>
    <row r="46" spans="1:11" ht="37.5">
      <c r="A46" s="93">
        <v>21010300</v>
      </c>
      <c r="B46" s="16" t="s">
        <v>226</v>
      </c>
      <c r="C46" s="85">
        <v>2.298</v>
      </c>
      <c r="D46" s="85">
        <v>-13.065</v>
      </c>
      <c r="E46" s="77">
        <f t="shared" si="0"/>
        <v>-15.363</v>
      </c>
      <c r="F46" s="215" t="s">
        <v>426</v>
      </c>
      <c r="G46" s="77"/>
      <c r="H46" s="77"/>
      <c r="I46" s="80"/>
      <c r="J46" s="199"/>
      <c r="K46" s="78"/>
    </row>
    <row r="47" spans="1:11" ht="18.75">
      <c r="A47" s="93">
        <v>21080000</v>
      </c>
      <c r="B47" s="16" t="s">
        <v>11</v>
      </c>
      <c r="C47" s="85">
        <v>107.144</v>
      </c>
      <c r="D47" s="85">
        <v>406.142</v>
      </c>
      <c r="E47" s="77">
        <f t="shared" si="0"/>
        <v>298.998</v>
      </c>
      <c r="F47" s="198" t="s">
        <v>428</v>
      </c>
      <c r="G47" s="77"/>
      <c r="H47" s="77"/>
      <c r="I47" s="80"/>
      <c r="J47" s="199"/>
      <c r="K47" s="78"/>
    </row>
    <row r="48" spans="1:11" ht="18.75">
      <c r="A48" s="93">
        <v>21081100</v>
      </c>
      <c r="B48" s="16" t="s">
        <v>12</v>
      </c>
      <c r="C48" s="85">
        <v>89.526</v>
      </c>
      <c r="D48" s="85">
        <v>330.188</v>
      </c>
      <c r="E48" s="77">
        <f t="shared" si="0"/>
        <v>240.66199999999998</v>
      </c>
      <c r="F48" s="198" t="s">
        <v>427</v>
      </c>
      <c r="G48" s="77"/>
      <c r="H48" s="77"/>
      <c r="I48" s="80"/>
      <c r="J48" s="199"/>
      <c r="K48" s="78"/>
    </row>
    <row r="49" spans="1:10" s="78" customFormat="1" ht="18.75" hidden="1">
      <c r="A49" s="97">
        <v>21110000</v>
      </c>
      <c r="B49" s="206" t="s">
        <v>17</v>
      </c>
      <c r="C49" s="85"/>
      <c r="D49" s="85"/>
      <c r="E49" s="77"/>
      <c r="F49" s="198"/>
      <c r="G49" s="77"/>
      <c r="H49" s="77"/>
      <c r="I49" s="80"/>
      <c r="J49" s="199"/>
    </row>
    <row r="50" spans="1:11" ht="37.5">
      <c r="A50" s="200" t="s">
        <v>330</v>
      </c>
      <c r="B50" s="201" t="s">
        <v>331</v>
      </c>
      <c r="C50" s="85">
        <f>C54+C55</f>
        <v>3919.5049999999997</v>
      </c>
      <c r="D50" s="85">
        <f>D51+D53+D55</f>
        <v>13056.15</v>
      </c>
      <c r="E50" s="77">
        <f t="shared" si="0"/>
        <v>9136.645</v>
      </c>
      <c r="F50" s="198" t="s">
        <v>429</v>
      </c>
      <c r="G50" s="77"/>
      <c r="H50" s="77"/>
      <c r="I50" s="80"/>
      <c r="J50" s="199"/>
      <c r="K50" s="78"/>
    </row>
    <row r="51" spans="1:11" ht="18.75">
      <c r="A51" s="200" t="s">
        <v>332</v>
      </c>
      <c r="B51" s="201" t="s">
        <v>333</v>
      </c>
      <c r="C51" s="85"/>
      <c r="D51" s="85">
        <f>D52</f>
        <v>5907.159</v>
      </c>
      <c r="E51" s="77">
        <f t="shared" si="0"/>
        <v>5907.159</v>
      </c>
      <c r="F51" s="198"/>
      <c r="G51" s="77"/>
      <c r="H51" s="77"/>
      <c r="I51" s="80"/>
      <c r="J51" s="199"/>
      <c r="K51" s="78"/>
    </row>
    <row r="52" spans="1:11" ht="18.75">
      <c r="A52" s="200" t="s">
        <v>334</v>
      </c>
      <c r="B52" s="201" t="s">
        <v>335</v>
      </c>
      <c r="C52" s="85"/>
      <c r="D52" s="85">
        <v>5907.159</v>
      </c>
      <c r="E52" s="77">
        <f t="shared" si="0"/>
        <v>5907.159</v>
      </c>
      <c r="F52" s="198"/>
      <c r="G52" s="77"/>
      <c r="H52" s="77"/>
      <c r="I52" s="80"/>
      <c r="J52" s="199"/>
      <c r="K52" s="78"/>
    </row>
    <row r="53" spans="1:11" ht="37.5">
      <c r="A53" s="200" t="s">
        <v>336</v>
      </c>
      <c r="B53" s="201" t="s">
        <v>337</v>
      </c>
      <c r="C53" s="85"/>
      <c r="D53" s="85">
        <f>D54</f>
        <v>4060.474</v>
      </c>
      <c r="E53" s="77">
        <f t="shared" si="0"/>
        <v>4060.474</v>
      </c>
      <c r="F53" s="198"/>
      <c r="G53" s="77"/>
      <c r="H53" s="77"/>
      <c r="I53" s="80"/>
      <c r="J53" s="199"/>
      <c r="K53" s="78"/>
    </row>
    <row r="54" spans="1:11" ht="56.25">
      <c r="A54" s="93">
        <v>22080400</v>
      </c>
      <c r="B54" s="16" t="s">
        <v>227</v>
      </c>
      <c r="C54" s="85">
        <v>3662.084</v>
      </c>
      <c r="D54" s="85">
        <v>4060.474</v>
      </c>
      <c r="E54" s="77">
        <f t="shared" si="0"/>
        <v>398.3900000000003</v>
      </c>
      <c r="F54" s="198">
        <f>SUM(E54/C54*100)</f>
        <v>10.878778313113527</v>
      </c>
      <c r="G54" s="77"/>
      <c r="H54" s="77"/>
      <c r="I54" s="80"/>
      <c r="J54" s="199"/>
      <c r="K54" s="78"/>
    </row>
    <row r="55" spans="1:11" ht="18.75">
      <c r="A55" s="93">
        <v>22090000</v>
      </c>
      <c r="B55" s="16" t="s">
        <v>13</v>
      </c>
      <c r="C55" s="85">
        <v>257.421</v>
      </c>
      <c r="D55" s="85">
        <v>3088.517</v>
      </c>
      <c r="E55" s="77">
        <f t="shared" si="0"/>
        <v>2831.096</v>
      </c>
      <c r="F55" s="198" t="s">
        <v>430</v>
      </c>
      <c r="G55" s="77"/>
      <c r="H55" s="77"/>
      <c r="I55" s="80"/>
      <c r="J55" s="199"/>
      <c r="K55" s="78"/>
    </row>
    <row r="56" spans="1:11" ht="18.75">
      <c r="A56" s="93">
        <v>24000000</v>
      </c>
      <c r="B56" s="16" t="s">
        <v>14</v>
      </c>
      <c r="C56" s="85">
        <v>3036.447</v>
      </c>
      <c r="D56" s="85">
        <f>D57</f>
        <v>2339.163</v>
      </c>
      <c r="E56" s="77">
        <f t="shared" si="0"/>
        <v>-697.2840000000001</v>
      </c>
      <c r="F56" s="198">
        <f>SUM(E56/C56*100)</f>
        <v>-22.9638126402338</v>
      </c>
      <c r="G56" s="77">
        <v>460.352</v>
      </c>
      <c r="H56" s="77">
        <v>624.139</v>
      </c>
      <c r="I56" s="77">
        <f>SUM(H56-G56)</f>
        <v>163.78700000000003</v>
      </c>
      <c r="J56" s="198">
        <f>I56/G56*100</f>
        <v>35.578644167941064</v>
      </c>
      <c r="K56" s="78"/>
    </row>
    <row r="57" spans="1:11" ht="18.75">
      <c r="A57" s="93">
        <v>24060000</v>
      </c>
      <c r="B57" s="16" t="s">
        <v>11</v>
      </c>
      <c r="C57" s="85">
        <v>3036.447</v>
      </c>
      <c r="D57" s="85">
        <v>2339.163</v>
      </c>
      <c r="E57" s="77">
        <f t="shared" si="0"/>
        <v>-697.2840000000001</v>
      </c>
      <c r="F57" s="198">
        <f>SUM(E57/C57*100)</f>
        <v>-22.9638126402338</v>
      </c>
      <c r="G57" s="77">
        <v>330.789</v>
      </c>
      <c r="H57" s="77">
        <v>430.806</v>
      </c>
      <c r="I57" s="77">
        <f>SUM(H57-G57)</f>
        <v>100.017</v>
      </c>
      <c r="J57" s="198">
        <f>I57/G57*100</f>
        <v>30.2358905525879</v>
      </c>
      <c r="K57" s="78"/>
    </row>
    <row r="58" spans="1:11" ht="18.75">
      <c r="A58" s="93">
        <v>24060300</v>
      </c>
      <c r="B58" s="16" t="s">
        <v>11</v>
      </c>
      <c r="C58" s="85">
        <v>3003.26</v>
      </c>
      <c r="D58" s="85">
        <v>2289.266</v>
      </c>
      <c r="E58" s="77">
        <f t="shared" si="0"/>
        <v>-713.9940000000001</v>
      </c>
      <c r="F58" s="198">
        <f>SUM(E58/C58*100)</f>
        <v>-23.7739656240219</v>
      </c>
      <c r="G58" s="77"/>
      <c r="H58" s="77"/>
      <c r="I58" s="77"/>
      <c r="J58" s="198"/>
      <c r="K58" s="78"/>
    </row>
    <row r="59" spans="1:11" ht="56.25">
      <c r="A59" s="93">
        <v>24062100</v>
      </c>
      <c r="B59" s="16" t="s">
        <v>228</v>
      </c>
      <c r="C59" s="85"/>
      <c r="D59" s="85"/>
      <c r="E59" s="77"/>
      <c r="F59" s="198"/>
      <c r="G59" s="77">
        <v>330.789</v>
      </c>
      <c r="H59" s="77">
        <v>430.806</v>
      </c>
      <c r="I59" s="77">
        <f>SUM(H59-G59)</f>
        <v>100.017</v>
      </c>
      <c r="J59" s="198">
        <f>I59/G59*100</f>
        <v>30.2358905525879</v>
      </c>
      <c r="K59" s="78"/>
    </row>
    <row r="60" spans="1:11" ht="56.25">
      <c r="A60" s="93">
        <v>24110900</v>
      </c>
      <c r="B60" s="16" t="s">
        <v>229</v>
      </c>
      <c r="C60" s="85"/>
      <c r="D60" s="85"/>
      <c r="E60" s="77"/>
      <c r="F60" s="198"/>
      <c r="G60" s="77">
        <v>11.373</v>
      </c>
      <c r="H60" s="77">
        <v>47.767</v>
      </c>
      <c r="I60" s="77">
        <f>SUM(H60-G60)</f>
        <v>36.394000000000005</v>
      </c>
      <c r="J60" s="198" t="s">
        <v>431</v>
      </c>
      <c r="K60" s="78"/>
    </row>
    <row r="61" spans="1:11" ht="37.5">
      <c r="A61" s="93">
        <v>24170000</v>
      </c>
      <c r="B61" s="16" t="s">
        <v>267</v>
      </c>
      <c r="C61" s="85"/>
      <c r="D61" s="85"/>
      <c r="E61" s="77"/>
      <c r="F61" s="198"/>
      <c r="G61" s="77">
        <v>118.19</v>
      </c>
      <c r="H61" s="77">
        <v>145.566</v>
      </c>
      <c r="I61" s="77">
        <f>SUM(H61-G61)</f>
        <v>27.376000000000005</v>
      </c>
      <c r="J61" s="198">
        <f>I61/G61*100</f>
        <v>23.16270412048397</v>
      </c>
      <c r="K61" s="78"/>
    </row>
    <row r="62" spans="1:12" s="7" customFormat="1" ht="18.75">
      <c r="A62" s="93">
        <v>25000000</v>
      </c>
      <c r="B62" s="16" t="s">
        <v>15</v>
      </c>
      <c r="C62" s="85"/>
      <c r="D62" s="85"/>
      <c r="E62" s="77"/>
      <c r="F62" s="198"/>
      <c r="G62" s="77">
        <v>18957.919</v>
      </c>
      <c r="H62" s="77">
        <v>30141.183</v>
      </c>
      <c r="I62" s="77">
        <f>SUM(H62-G62)</f>
        <v>11183.264</v>
      </c>
      <c r="J62" s="198">
        <f>I62/G62*100</f>
        <v>58.989934496502485</v>
      </c>
      <c r="K62" s="78"/>
      <c r="L62" s="1"/>
    </row>
    <row r="63" spans="1:11" s="7" customFormat="1" ht="27" customHeight="1">
      <c r="A63" s="95">
        <v>30000000</v>
      </c>
      <c r="B63" s="202" t="s">
        <v>16</v>
      </c>
      <c r="C63" s="86">
        <v>36.473</v>
      </c>
      <c r="D63" s="86">
        <v>95.049</v>
      </c>
      <c r="E63" s="80">
        <f t="shared" si="0"/>
        <v>58.57600000000001</v>
      </c>
      <c r="F63" s="199">
        <f>SUM(E63/C63*100)</f>
        <v>160.60099251501111</v>
      </c>
      <c r="G63" s="80">
        <f>G65+G66</f>
        <v>4605.135</v>
      </c>
      <c r="H63" s="80">
        <f>H65+H66</f>
        <v>1849.615</v>
      </c>
      <c r="I63" s="80">
        <f>SUM(H63-G63)</f>
        <v>-2755.5200000000004</v>
      </c>
      <c r="J63" s="199">
        <f>I63/G63*100</f>
        <v>-59.83581371664458</v>
      </c>
      <c r="K63" s="76"/>
    </row>
    <row r="64" spans="1:11" s="7" customFormat="1" ht="39" customHeight="1">
      <c r="A64" s="93">
        <v>31010200</v>
      </c>
      <c r="B64" s="16" t="s">
        <v>230</v>
      </c>
      <c r="C64" s="85">
        <v>35.557</v>
      </c>
      <c r="D64" s="85">
        <v>41.674</v>
      </c>
      <c r="E64" s="77">
        <f t="shared" si="0"/>
        <v>6.116999999999997</v>
      </c>
      <c r="F64" s="198">
        <f>SUM(E64/C64*100)</f>
        <v>17.203363613353197</v>
      </c>
      <c r="G64" s="77"/>
      <c r="H64" s="77"/>
      <c r="I64" s="80"/>
      <c r="J64" s="199"/>
      <c r="K64" s="76"/>
    </row>
    <row r="65" spans="1:11" ht="37.5">
      <c r="A65" s="93">
        <v>31030000</v>
      </c>
      <c r="B65" s="16" t="s">
        <v>232</v>
      </c>
      <c r="C65" s="86"/>
      <c r="D65" s="86"/>
      <c r="E65" s="77"/>
      <c r="F65" s="198"/>
      <c r="G65" s="77">
        <v>2500</v>
      </c>
      <c r="H65" s="77">
        <v>1780.9</v>
      </c>
      <c r="I65" s="77">
        <f>SUM(H65-G65)</f>
        <v>-719.0999999999999</v>
      </c>
      <c r="J65" s="198">
        <f>I65/G65*100</f>
        <v>-28.763999999999996</v>
      </c>
      <c r="K65" s="78"/>
    </row>
    <row r="66" spans="1:11" ht="18.75">
      <c r="A66" s="93">
        <v>33010000</v>
      </c>
      <c r="B66" s="16" t="s">
        <v>231</v>
      </c>
      <c r="C66" s="85"/>
      <c r="D66" s="85"/>
      <c r="E66" s="77"/>
      <c r="F66" s="198"/>
      <c r="G66" s="77">
        <v>2105.135</v>
      </c>
      <c r="H66" s="77">
        <v>68.715</v>
      </c>
      <c r="I66" s="77">
        <f>SUM(H66-G66)</f>
        <v>-2036.4200000000003</v>
      </c>
      <c r="J66" s="198">
        <f>I66/G66*100</f>
        <v>-96.7358387941866</v>
      </c>
      <c r="K66" s="78"/>
    </row>
    <row r="67" spans="1:11" s="7" customFormat="1" ht="18.75">
      <c r="A67" s="95"/>
      <c r="B67" s="202" t="s">
        <v>253</v>
      </c>
      <c r="C67" s="86">
        <f>C10+C44+C63</f>
        <v>378817.845</v>
      </c>
      <c r="D67" s="86">
        <f>D10+D44+D63</f>
        <v>501148.84</v>
      </c>
      <c r="E67" s="77">
        <f t="shared" si="0"/>
        <v>122330.99500000005</v>
      </c>
      <c r="F67" s="198">
        <f aca="true" t="shared" si="1" ref="F67:F73">SUM(E67/C67*100)</f>
        <v>32.29282796854516</v>
      </c>
      <c r="G67" s="80">
        <f>G10+G44+G63</f>
        <v>76229.174</v>
      </c>
      <c r="H67" s="80">
        <f>H10+H44+H63</f>
        <v>32612.916</v>
      </c>
      <c r="I67" s="80">
        <f>SUM(H67-G67)</f>
        <v>-43616.258</v>
      </c>
      <c r="J67" s="199">
        <f>I67/G67*100</f>
        <v>-57.217277469122266</v>
      </c>
      <c r="K67" s="76"/>
    </row>
    <row r="68" spans="1:11" s="7" customFormat="1" ht="18.75">
      <c r="A68" s="96">
        <v>40000000</v>
      </c>
      <c r="B68" s="203" t="s">
        <v>338</v>
      </c>
      <c r="C68" s="86">
        <f>C69+C73</f>
        <v>368155.11100000003</v>
      </c>
      <c r="D68" s="86">
        <f>D73</f>
        <v>599195.385</v>
      </c>
      <c r="E68" s="80">
        <f t="shared" si="0"/>
        <v>231040.27399999998</v>
      </c>
      <c r="F68" s="199">
        <f t="shared" si="1"/>
        <v>62.75623157109992</v>
      </c>
      <c r="G68" s="80">
        <f>G73</f>
        <v>31509.39</v>
      </c>
      <c r="H68" s="80"/>
      <c r="I68" s="80">
        <f>SUM(H68-G68)</f>
        <v>-31509.39</v>
      </c>
      <c r="J68" s="199">
        <f>I68/G68*100</f>
        <v>-100</v>
      </c>
      <c r="K68" s="76"/>
    </row>
    <row r="69" spans="1:11" ht="18.75">
      <c r="A69" s="96">
        <v>41020000</v>
      </c>
      <c r="B69" s="203" t="s">
        <v>339</v>
      </c>
      <c r="C69" s="85">
        <f>SUM(C70:C72)</f>
        <v>108131.941</v>
      </c>
      <c r="D69" s="85"/>
      <c r="E69" s="77">
        <f t="shared" si="0"/>
        <v>-108131.941</v>
      </c>
      <c r="F69" s="198">
        <f t="shared" si="1"/>
        <v>-100</v>
      </c>
      <c r="G69" s="77"/>
      <c r="H69" s="77"/>
      <c r="I69" s="80"/>
      <c r="J69" s="199"/>
      <c r="K69" s="78"/>
    </row>
    <row r="70" spans="1:11" ht="18.75">
      <c r="A70" s="97">
        <v>41020100</v>
      </c>
      <c r="B70" s="206" t="s">
        <v>340</v>
      </c>
      <c r="C70" s="85">
        <v>101432.331</v>
      </c>
      <c r="D70" s="85"/>
      <c r="E70" s="77">
        <f t="shared" si="0"/>
        <v>-101432.331</v>
      </c>
      <c r="F70" s="198">
        <f t="shared" si="1"/>
        <v>-100</v>
      </c>
      <c r="G70" s="77"/>
      <c r="H70" s="77"/>
      <c r="I70" s="77"/>
      <c r="J70" s="198"/>
      <c r="K70" s="78"/>
    </row>
    <row r="71" spans="1:11" ht="37.5">
      <c r="A71" s="97">
        <v>41020600</v>
      </c>
      <c r="B71" s="204" t="s">
        <v>376</v>
      </c>
      <c r="C71" s="85">
        <v>1328.61</v>
      </c>
      <c r="D71" s="85"/>
      <c r="E71" s="77">
        <f t="shared" si="0"/>
        <v>-1328.61</v>
      </c>
      <c r="F71" s="198">
        <f t="shared" si="1"/>
        <v>-100</v>
      </c>
      <c r="G71" s="77"/>
      <c r="H71" s="77"/>
      <c r="I71" s="80"/>
      <c r="J71" s="199"/>
      <c r="K71" s="78"/>
    </row>
    <row r="72" spans="1:11" ht="93.75">
      <c r="A72" s="94">
        <v>41021000</v>
      </c>
      <c r="B72" s="16" t="s">
        <v>341</v>
      </c>
      <c r="C72" s="85">
        <v>5371</v>
      </c>
      <c r="D72" s="85"/>
      <c r="E72" s="77">
        <f t="shared" si="0"/>
        <v>-5371</v>
      </c>
      <c r="F72" s="198">
        <f t="shared" si="1"/>
        <v>-100</v>
      </c>
      <c r="G72" s="77"/>
      <c r="H72" s="77"/>
      <c r="I72" s="80"/>
      <c r="J72" s="199"/>
      <c r="K72" s="78"/>
    </row>
    <row r="73" spans="1:11" s="7" customFormat="1" ht="18.75">
      <c r="A73" s="98" t="s">
        <v>342</v>
      </c>
      <c r="B73" s="205" t="s">
        <v>343</v>
      </c>
      <c r="C73" s="86">
        <f>SUM(C74:C88)</f>
        <v>260023.17</v>
      </c>
      <c r="D73" s="86">
        <f>SUM(D74:D88)</f>
        <v>599195.385</v>
      </c>
      <c r="E73" s="80">
        <f t="shared" si="0"/>
        <v>339172.21499999997</v>
      </c>
      <c r="F73" s="199">
        <f t="shared" si="1"/>
        <v>130.43922778112426</v>
      </c>
      <c r="G73" s="80">
        <f>G81+G82+G86</f>
        <v>31509.39</v>
      </c>
      <c r="H73" s="80"/>
      <c r="I73" s="80">
        <f>SUM(H73-G73)</f>
        <v>-31509.39</v>
      </c>
      <c r="J73" s="199">
        <f>I73/G73*100</f>
        <v>-100</v>
      </c>
      <c r="K73" s="76"/>
    </row>
    <row r="74" spans="1:11" ht="56.25">
      <c r="A74" s="94" t="s">
        <v>344</v>
      </c>
      <c r="B74" s="16" t="s">
        <v>345</v>
      </c>
      <c r="C74" s="85">
        <v>336.834</v>
      </c>
      <c r="D74" s="85"/>
      <c r="E74" s="77">
        <f aca="true" t="shared" si="2" ref="E74:E89">SUM(D74-C74)</f>
        <v>-336.834</v>
      </c>
      <c r="F74" s="198">
        <f aca="true" t="shared" si="3" ref="F74:F89">SUM(E74/C74*100)</f>
        <v>-100</v>
      </c>
      <c r="G74" s="77"/>
      <c r="H74" s="77"/>
      <c r="I74" s="80"/>
      <c r="J74" s="199"/>
      <c r="K74" s="78"/>
    </row>
    <row r="75" spans="1:11" ht="93.75">
      <c r="A75" s="94" t="s">
        <v>346</v>
      </c>
      <c r="B75" s="16" t="s">
        <v>347</v>
      </c>
      <c r="C75" s="85">
        <v>202685.222</v>
      </c>
      <c r="D75" s="85">
        <v>200596.634</v>
      </c>
      <c r="E75" s="77">
        <f t="shared" si="2"/>
        <v>-2088.588000000018</v>
      </c>
      <c r="F75" s="198">
        <f t="shared" si="3"/>
        <v>-1.0304589448558898</v>
      </c>
      <c r="G75" s="77"/>
      <c r="H75" s="77"/>
      <c r="I75" s="80"/>
      <c r="J75" s="199"/>
      <c r="K75" s="78"/>
    </row>
    <row r="76" spans="1:11" ht="93.75">
      <c r="A76" s="94" t="s">
        <v>348</v>
      </c>
      <c r="B76" s="16" t="s">
        <v>349</v>
      </c>
      <c r="C76" s="85">
        <v>33883.438</v>
      </c>
      <c r="D76" s="85">
        <v>57453.351</v>
      </c>
      <c r="E76" s="77">
        <f t="shared" si="2"/>
        <v>23569.913</v>
      </c>
      <c r="F76" s="198">
        <f t="shared" si="3"/>
        <v>69.56175167348721</v>
      </c>
      <c r="G76" s="77"/>
      <c r="H76" s="77"/>
      <c r="I76" s="80"/>
      <c r="J76" s="199"/>
      <c r="K76" s="78"/>
    </row>
    <row r="77" spans="1:11" ht="225">
      <c r="A77" s="94" t="s">
        <v>350</v>
      </c>
      <c r="B77" s="16" t="s">
        <v>351</v>
      </c>
      <c r="C77" s="85">
        <v>13191.772</v>
      </c>
      <c r="D77" s="85">
        <v>13471.619</v>
      </c>
      <c r="E77" s="77">
        <f t="shared" si="2"/>
        <v>279.84699999999975</v>
      </c>
      <c r="F77" s="198">
        <f t="shared" si="3"/>
        <v>2.1213753542738587</v>
      </c>
      <c r="G77" s="77"/>
      <c r="H77" s="77"/>
      <c r="I77" s="80"/>
      <c r="J77" s="199"/>
      <c r="K77" s="78"/>
    </row>
    <row r="78" spans="1:11" ht="56.25">
      <c r="A78" s="94" t="s">
        <v>352</v>
      </c>
      <c r="B78" s="16" t="s">
        <v>353</v>
      </c>
      <c r="C78" s="85">
        <v>143.737</v>
      </c>
      <c r="D78" s="85">
        <v>123.8</v>
      </c>
      <c r="E78" s="77">
        <f t="shared" si="2"/>
        <v>-19.936999999999998</v>
      </c>
      <c r="F78" s="198">
        <f t="shared" si="3"/>
        <v>-13.870471764403042</v>
      </c>
      <c r="G78" s="77"/>
      <c r="H78" s="77"/>
      <c r="I78" s="80"/>
      <c r="J78" s="199"/>
      <c r="K78" s="78"/>
    </row>
    <row r="79" spans="1:11" ht="18.75">
      <c r="A79" s="94">
        <v>41033900</v>
      </c>
      <c r="B79" s="16" t="s">
        <v>354</v>
      </c>
      <c r="C79" s="85"/>
      <c r="D79" s="85">
        <v>160524.3</v>
      </c>
      <c r="E79" s="77">
        <f t="shared" si="2"/>
        <v>160524.3</v>
      </c>
      <c r="F79" s="198"/>
      <c r="G79" s="77"/>
      <c r="H79" s="77"/>
      <c r="I79" s="80"/>
      <c r="J79" s="199"/>
      <c r="K79" s="78"/>
    </row>
    <row r="80" spans="1:11" ht="18.75">
      <c r="A80" s="94">
        <v>41034200</v>
      </c>
      <c r="B80" s="16" t="s">
        <v>355</v>
      </c>
      <c r="C80" s="85"/>
      <c r="D80" s="85">
        <v>162949.4</v>
      </c>
      <c r="E80" s="77">
        <f t="shared" si="2"/>
        <v>162949.4</v>
      </c>
      <c r="F80" s="198"/>
      <c r="G80" s="77"/>
      <c r="H80" s="77"/>
      <c r="I80" s="80"/>
      <c r="J80" s="199"/>
      <c r="K80" s="78"/>
    </row>
    <row r="81" spans="1:11" ht="56.25">
      <c r="A81" s="99" t="s">
        <v>356</v>
      </c>
      <c r="B81" s="206" t="s">
        <v>357</v>
      </c>
      <c r="C81" s="85"/>
      <c r="D81" s="85"/>
      <c r="E81" s="77"/>
      <c r="F81" s="198"/>
      <c r="G81" s="77">
        <v>8054.713</v>
      </c>
      <c r="H81" s="77"/>
      <c r="I81" s="77">
        <f>SUM(H81-G81)</f>
        <v>-8054.713</v>
      </c>
      <c r="J81" s="198">
        <f>I81/G81*100</f>
        <v>-100</v>
      </c>
      <c r="K81" s="78"/>
    </row>
    <row r="82" spans="1:11" ht="18.75">
      <c r="A82" s="99" t="s">
        <v>358</v>
      </c>
      <c r="B82" s="207" t="s">
        <v>359</v>
      </c>
      <c r="C82" s="85">
        <v>790</v>
      </c>
      <c r="D82" s="85">
        <v>2318.694</v>
      </c>
      <c r="E82" s="77">
        <f t="shared" si="2"/>
        <v>1528.694</v>
      </c>
      <c r="F82" s="198">
        <f t="shared" si="3"/>
        <v>193.50556962025317</v>
      </c>
      <c r="G82" s="77">
        <v>5757.994</v>
      </c>
      <c r="H82" s="77"/>
      <c r="I82" s="77">
        <f>SUM(H82-G82)</f>
        <v>-5757.994</v>
      </c>
      <c r="J82" s="198">
        <f>I82/G82*100</f>
        <v>-100</v>
      </c>
      <c r="K82" s="78"/>
    </row>
    <row r="83" spans="1:11" ht="37.5">
      <c r="A83" s="99" t="s">
        <v>360</v>
      </c>
      <c r="B83" s="207" t="s">
        <v>361</v>
      </c>
      <c r="C83" s="85">
        <v>6787.107</v>
      </c>
      <c r="D83" s="85"/>
      <c r="E83" s="77">
        <f t="shared" si="2"/>
        <v>-6787.107</v>
      </c>
      <c r="F83" s="198">
        <f t="shared" si="3"/>
        <v>-100</v>
      </c>
      <c r="G83" s="77"/>
      <c r="H83" s="77"/>
      <c r="I83" s="80"/>
      <c r="J83" s="199"/>
      <c r="K83" s="78"/>
    </row>
    <row r="84" spans="1:11" ht="37.5">
      <c r="A84" s="99" t="s">
        <v>362</v>
      </c>
      <c r="B84" s="207" t="s">
        <v>363</v>
      </c>
      <c r="C84" s="85">
        <v>853.151</v>
      </c>
      <c r="D84" s="85"/>
      <c r="E84" s="77">
        <f t="shared" si="2"/>
        <v>-853.151</v>
      </c>
      <c r="F84" s="198">
        <f t="shared" si="3"/>
        <v>-100</v>
      </c>
      <c r="G84" s="77"/>
      <c r="H84" s="77"/>
      <c r="I84" s="80"/>
      <c r="J84" s="199"/>
      <c r="K84" s="78"/>
    </row>
    <row r="85" spans="1:11" ht="112.5">
      <c r="A85" s="99" t="s">
        <v>364</v>
      </c>
      <c r="B85" s="208" t="s">
        <v>365</v>
      </c>
      <c r="C85" s="85">
        <v>882.162</v>
      </c>
      <c r="D85" s="85">
        <v>1059.407</v>
      </c>
      <c r="E85" s="77">
        <f t="shared" si="2"/>
        <v>177.2449999999999</v>
      </c>
      <c r="F85" s="198">
        <f t="shared" si="3"/>
        <v>20.09211460026615</v>
      </c>
      <c r="G85" s="77"/>
      <c r="H85" s="77"/>
      <c r="I85" s="80"/>
      <c r="J85" s="199"/>
      <c r="K85" s="78"/>
    </row>
    <row r="86" spans="1:10" s="78" customFormat="1" ht="243.75">
      <c r="A86" s="100" t="s">
        <v>366</v>
      </c>
      <c r="B86" s="217" t="s">
        <v>367</v>
      </c>
      <c r="C86" s="85"/>
      <c r="D86" s="85"/>
      <c r="E86" s="77"/>
      <c r="F86" s="198"/>
      <c r="G86" s="77">
        <v>17696.683</v>
      </c>
      <c r="H86" s="77"/>
      <c r="I86" s="80">
        <f>SUM(H86-G86)</f>
        <v>-17696.683</v>
      </c>
      <c r="J86" s="199">
        <f>I86/G86*100</f>
        <v>-100</v>
      </c>
    </row>
    <row r="87" spans="1:11" ht="56.25">
      <c r="A87" s="100" t="s">
        <v>374</v>
      </c>
      <c r="B87" s="204" t="s">
        <v>375</v>
      </c>
      <c r="C87" s="85">
        <v>469.747</v>
      </c>
      <c r="D87" s="85"/>
      <c r="E87" s="77">
        <f t="shared" si="2"/>
        <v>-469.747</v>
      </c>
      <c r="F87" s="198">
        <f t="shared" si="3"/>
        <v>-100</v>
      </c>
      <c r="G87" s="77"/>
      <c r="H87" s="77"/>
      <c r="I87" s="80"/>
      <c r="J87" s="199"/>
      <c r="K87" s="78"/>
    </row>
    <row r="88" spans="1:11" ht="84.75" customHeight="1">
      <c r="A88" s="100" t="s">
        <v>370</v>
      </c>
      <c r="B88" s="121" t="s">
        <v>373</v>
      </c>
      <c r="C88" s="85"/>
      <c r="D88" s="85">
        <v>698.18</v>
      </c>
      <c r="E88" s="77">
        <f t="shared" si="2"/>
        <v>698.18</v>
      </c>
      <c r="F88" s="198"/>
      <c r="G88" s="77"/>
      <c r="H88" s="77"/>
      <c r="I88" s="80"/>
      <c r="J88" s="199"/>
      <c r="K88" s="78"/>
    </row>
    <row r="89" spans="1:11" s="22" customFormat="1" ht="25.5">
      <c r="A89" s="209"/>
      <c r="B89" s="210" t="s">
        <v>270</v>
      </c>
      <c r="C89" s="86">
        <f>C67+C68</f>
        <v>746972.956</v>
      </c>
      <c r="D89" s="86">
        <f>D67+D68</f>
        <v>1100344.225</v>
      </c>
      <c r="E89" s="80">
        <f t="shared" si="2"/>
        <v>353371.2690000001</v>
      </c>
      <c r="F89" s="199">
        <f t="shared" si="3"/>
        <v>47.30710344485351</v>
      </c>
      <c r="G89" s="80">
        <f>G67+G68</f>
        <v>107738.564</v>
      </c>
      <c r="H89" s="80">
        <f>H67+H68</f>
        <v>32612.916</v>
      </c>
      <c r="I89" s="80">
        <f>SUM(H89-G89)</f>
        <v>-75125.648</v>
      </c>
      <c r="J89" s="199">
        <f>I89/G89*100</f>
        <v>-69.72957983735517</v>
      </c>
      <c r="K89" s="81"/>
    </row>
    <row r="90" spans="1:10" ht="33.75" customHeight="1">
      <c r="A90" s="236" t="s">
        <v>215</v>
      </c>
      <c r="B90" s="236"/>
      <c r="C90" s="236"/>
      <c r="D90" s="236"/>
      <c r="E90" s="236"/>
      <c r="F90" s="236"/>
      <c r="G90" s="236"/>
      <c r="H90" s="236"/>
      <c r="I90" s="236"/>
      <c r="J90" s="236"/>
    </row>
    <row r="91" spans="1:10" ht="15">
      <c r="A91" s="211"/>
      <c r="B91" s="212"/>
      <c r="C91" s="212"/>
      <c r="D91" s="212"/>
      <c r="E91" s="212"/>
      <c r="F91" s="211"/>
      <c r="G91" s="212"/>
      <c r="H91" s="212"/>
      <c r="I91" s="212"/>
      <c r="J91" s="212"/>
    </row>
    <row r="92" spans="1:10" ht="20.25">
      <c r="A92" s="106" t="s">
        <v>18</v>
      </c>
      <c r="B92" s="213" t="s">
        <v>19</v>
      </c>
      <c r="C92" s="18">
        <f>C93</f>
        <v>28274.077</v>
      </c>
      <c r="D92" s="18">
        <f>D93</f>
        <v>33429.551</v>
      </c>
      <c r="E92" s="18">
        <f>SUM(D92-C92)</f>
        <v>5155.473999999998</v>
      </c>
      <c r="F92" s="187">
        <f>(E92/C92)*100</f>
        <v>18.233925019020067</v>
      </c>
      <c r="G92" s="18">
        <f>G93</f>
        <v>100.175</v>
      </c>
      <c r="H92" s="18">
        <f>H93</f>
        <v>1971.439</v>
      </c>
      <c r="I92" s="18">
        <f>SUM(H92-G92)</f>
        <v>1871.2640000000001</v>
      </c>
      <c r="J92" s="67" t="s">
        <v>414</v>
      </c>
    </row>
    <row r="93" spans="1:10" ht="18.75">
      <c r="A93" s="105" t="s">
        <v>20</v>
      </c>
      <c r="B93" s="36" t="s">
        <v>21</v>
      </c>
      <c r="C93" s="35">
        <v>28274.077</v>
      </c>
      <c r="D93" s="35">
        <v>33429.551</v>
      </c>
      <c r="E93" s="28">
        <f aca="true" t="shared" si="4" ref="E93:E160">SUM(D93-C93)</f>
        <v>5155.473999999998</v>
      </c>
      <c r="F93" s="186">
        <f aca="true" t="shared" si="5" ref="F93:F160">(E93/C93)*100</f>
        <v>18.233925019020067</v>
      </c>
      <c r="G93" s="90">
        <v>100.175</v>
      </c>
      <c r="H93" s="90">
        <v>1971.439</v>
      </c>
      <c r="I93" s="28">
        <f>SUM(H93-G93)</f>
        <v>1871.2640000000001</v>
      </c>
      <c r="J93" s="66" t="s">
        <v>414</v>
      </c>
    </row>
    <row r="94" spans="1:10" ht="40.5">
      <c r="A94" s="106" t="s">
        <v>22</v>
      </c>
      <c r="B94" s="37" t="s">
        <v>23</v>
      </c>
      <c r="C94" s="18">
        <f>C95</f>
        <v>355.428</v>
      </c>
      <c r="D94" s="18">
        <f>D95</f>
        <v>362.903</v>
      </c>
      <c r="E94" s="28">
        <f t="shared" si="4"/>
        <v>7.475000000000023</v>
      </c>
      <c r="F94" s="186">
        <f t="shared" si="5"/>
        <v>2.103098236492348</v>
      </c>
      <c r="G94" s="18"/>
      <c r="H94" s="18"/>
      <c r="I94" s="28"/>
      <c r="J94" s="66"/>
    </row>
    <row r="95" spans="1:10" ht="18.75">
      <c r="A95" s="107" t="s">
        <v>24</v>
      </c>
      <c r="B95" s="38" t="s">
        <v>25</v>
      </c>
      <c r="C95" s="13">
        <v>355.428</v>
      </c>
      <c r="D95" s="13">
        <v>362.903</v>
      </c>
      <c r="E95" s="28">
        <f t="shared" si="4"/>
        <v>7.475000000000023</v>
      </c>
      <c r="F95" s="186">
        <f t="shared" si="5"/>
        <v>2.103098236492348</v>
      </c>
      <c r="G95" s="13"/>
      <c r="H95" s="13"/>
      <c r="I95" s="28"/>
      <c r="J95" s="66"/>
    </row>
    <row r="96" spans="1:10" ht="20.25">
      <c r="A96" s="106" t="s">
        <v>26</v>
      </c>
      <c r="B96" s="39" t="s">
        <v>27</v>
      </c>
      <c r="C96" s="18">
        <f>SUM(C97:C109)</f>
        <v>251016.99300000002</v>
      </c>
      <c r="D96" s="18">
        <f>SUM(D97:D109)</f>
        <v>280788.389</v>
      </c>
      <c r="E96" s="28">
        <f t="shared" si="4"/>
        <v>29771.396000000008</v>
      </c>
      <c r="F96" s="186">
        <f t="shared" si="5"/>
        <v>11.860310986993621</v>
      </c>
      <c r="G96" s="18">
        <f>SUM(G97:G109)</f>
        <v>9679.967000000002</v>
      </c>
      <c r="H96" s="18">
        <f>SUM(H97:H109)</f>
        <v>15692.381000000001</v>
      </c>
      <c r="I96" s="28">
        <f>SUM(H96-G96)</f>
        <v>6012.413999999999</v>
      </c>
      <c r="J96" s="66">
        <f>(I96/G96)*100</f>
        <v>62.11192662123742</v>
      </c>
    </row>
    <row r="97" spans="1:10" ht="18.75">
      <c r="A97" s="107" t="s">
        <v>28</v>
      </c>
      <c r="B97" s="36" t="s">
        <v>29</v>
      </c>
      <c r="C97" s="13">
        <v>84310.495</v>
      </c>
      <c r="D97" s="13">
        <v>98772.929</v>
      </c>
      <c r="E97" s="28">
        <f t="shared" si="4"/>
        <v>14462.434000000008</v>
      </c>
      <c r="F97" s="186">
        <f t="shared" si="5"/>
        <v>17.153776644295597</v>
      </c>
      <c r="G97" s="35">
        <v>6056.555</v>
      </c>
      <c r="H97" s="35">
        <v>9929.11</v>
      </c>
      <c r="I97" s="28">
        <f>SUM(H97-G97)</f>
        <v>3872.5550000000003</v>
      </c>
      <c r="J97" s="66">
        <f>(I97/G97)*100</f>
        <v>63.93989652533495</v>
      </c>
    </row>
    <row r="98" spans="1:10" ht="37.5">
      <c r="A98" s="107" t="s">
        <v>30</v>
      </c>
      <c r="B98" s="36" t="s">
        <v>31</v>
      </c>
      <c r="C98" s="13">
        <v>144331.687</v>
      </c>
      <c r="D98" s="13">
        <v>157066.796</v>
      </c>
      <c r="E98" s="28">
        <f t="shared" si="4"/>
        <v>12735.108999999997</v>
      </c>
      <c r="F98" s="186">
        <f t="shared" si="5"/>
        <v>8.823501799712211</v>
      </c>
      <c r="G98" s="35">
        <v>3329.344</v>
      </c>
      <c r="H98" s="35">
        <v>5306.334</v>
      </c>
      <c r="I98" s="28">
        <f>SUM(H98-G98)</f>
        <v>1976.9899999999998</v>
      </c>
      <c r="J98" s="66">
        <f>(I98/G98)*100</f>
        <v>59.380766901828096</v>
      </c>
    </row>
    <row r="99" spans="1:10" ht="18.75">
      <c r="A99" s="107" t="s">
        <v>32</v>
      </c>
      <c r="B99" s="36" t="s">
        <v>33</v>
      </c>
      <c r="C99" s="13">
        <v>2579.556</v>
      </c>
      <c r="D99" s="13">
        <v>2589.787</v>
      </c>
      <c r="E99" s="28">
        <f t="shared" si="4"/>
        <v>10.230999999999767</v>
      </c>
      <c r="F99" s="186">
        <f t="shared" si="5"/>
        <v>0.3966186428982262</v>
      </c>
      <c r="G99" s="35">
        <v>16.104</v>
      </c>
      <c r="H99" s="35">
        <v>27.312</v>
      </c>
      <c r="I99" s="28">
        <f>SUM(H99-G99)</f>
        <v>11.208000000000002</v>
      </c>
      <c r="J99" s="66">
        <f>(I99/G99)*100</f>
        <v>69.59761549925486</v>
      </c>
    </row>
    <row r="100" spans="1:10" ht="18.75">
      <c r="A100" s="107" t="s">
        <v>34</v>
      </c>
      <c r="B100" s="36" t="s">
        <v>35</v>
      </c>
      <c r="C100" s="13">
        <v>882.162</v>
      </c>
      <c r="D100" s="13">
        <v>1059.407</v>
      </c>
      <c r="E100" s="28">
        <f t="shared" si="4"/>
        <v>177.2449999999999</v>
      </c>
      <c r="F100" s="186">
        <f t="shared" si="5"/>
        <v>20.09211460026615</v>
      </c>
      <c r="G100" s="35"/>
      <c r="H100" s="35"/>
      <c r="I100" s="28"/>
      <c r="J100" s="66"/>
    </row>
    <row r="101" spans="1:10" ht="37.5">
      <c r="A101" s="107" t="s">
        <v>36</v>
      </c>
      <c r="B101" s="36" t="s">
        <v>37</v>
      </c>
      <c r="C101" s="13">
        <v>3829.493</v>
      </c>
      <c r="D101" s="13">
        <v>4152.849</v>
      </c>
      <c r="E101" s="28">
        <f t="shared" si="4"/>
        <v>323.3560000000002</v>
      </c>
      <c r="F101" s="186">
        <f t="shared" si="5"/>
        <v>8.443833165382474</v>
      </c>
      <c r="G101" s="35">
        <v>4.12</v>
      </c>
      <c r="H101" s="35">
        <v>4.102</v>
      </c>
      <c r="I101" s="28">
        <f aca="true" t="shared" si="6" ref="I101:I106">SUM(H101-G101)</f>
        <v>-0.017999999999999794</v>
      </c>
      <c r="J101" s="66">
        <f aca="true" t="shared" si="7" ref="J101:J106">(I101/G101)*100</f>
        <v>-0.4368932038834901</v>
      </c>
    </row>
    <row r="102" spans="1:10" ht="18.75">
      <c r="A102" s="107" t="s">
        <v>38</v>
      </c>
      <c r="B102" s="36" t="s">
        <v>39</v>
      </c>
      <c r="C102" s="13">
        <v>8872.907</v>
      </c>
      <c r="D102" s="13">
        <v>10079.827</v>
      </c>
      <c r="E102" s="28">
        <f t="shared" si="4"/>
        <v>1206.92</v>
      </c>
      <c r="F102" s="186">
        <f t="shared" si="5"/>
        <v>13.602306436887032</v>
      </c>
      <c r="G102" s="35">
        <v>68.677</v>
      </c>
      <c r="H102" s="35">
        <v>88.866</v>
      </c>
      <c r="I102" s="28">
        <f t="shared" si="6"/>
        <v>20.188999999999993</v>
      </c>
      <c r="J102" s="66">
        <f t="shared" si="7"/>
        <v>29.39703248540267</v>
      </c>
    </row>
    <row r="103" spans="1:10" ht="18.75">
      <c r="A103" s="107" t="s">
        <v>271</v>
      </c>
      <c r="B103" s="36" t="s">
        <v>276</v>
      </c>
      <c r="C103" s="13">
        <v>692.446</v>
      </c>
      <c r="D103" s="13">
        <v>914.435</v>
      </c>
      <c r="E103" s="28">
        <f>SUM(D103-C103)</f>
        <v>221.98899999999992</v>
      </c>
      <c r="F103" s="186">
        <f>(E103/C103)*100</f>
        <v>32.0586731672939</v>
      </c>
      <c r="G103" s="35"/>
      <c r="H103" s="35"/>
      <c r="I103" s="28"/>
      <c r="J103" s="66"/>
    </row>
    <row r="104" spans="1:10" ht="18.75">
      <c r="A104" s="107" t="s">
        <v>40</v>
      </c>
      <c r="B104" s="36" t="s">
        <v>41</v>
      </c>
      <c r="C104" s="13">
        <v>2715.312</v>
      </c>
      <c r="D104" s="13">
        <v>2340.441</v>
      </c>
      <c r="E104" s="28">
        <f t="shared" si="4"/>
        <v>-374.8710000000001</v>
      </c>
      <c r="F104" s="186">
        <f t="shared" si="5"/>
        <v>-13.805816790114731</v>
      </c>
      <c r="G104" s="35">
        <v>154.134</v>
      </c>
      <c r="H104" s="35">
        <v>40.635</v>
      </c>
      <c r="I104" s="28">
        <f t="shared" si="6"/>
        <v>-113.499</v>
      </c>
      <c r="J104" s="66">
        <f t="shared" si="7"/>
        <v>-73.63657596636693</v>
      </c>
    </row>
    <row r="105" spans="1:10" ht="37.5">
      <c r="A105" s="107" t="s">
        <v>42</v>
      </c>
      <c r="B105" s="36" t="s">
        <v>43</v>
      </c>
      <c r="C105" s="13">
        <v>2428.978</v>
      </c>
      <c r="D105" s="13">
        <v>2682.484</v>
      </c>
      <c r="E105" s="28">
        <f t="shared" si="4"/>
        <v>253.50599999999986</v>
      </c>
      <c r="F105" s="186">
        <f t="shared" si="5"/>
        <v>10.436735120696847</v>
      </c>
      <c r="G105" s="35">
        <v>48.165</v>
      </c>
      <c r="H105" s="35">
        <v>148.558</v>
      </c>
      <c r="I105" s="28">
        <f t="shared" si="6"/>
        <v>100.393</v>
      </c>
      <c r="J105" s="66" t="s">
        <v>415</v>
      </c>
    </row>
    <row r="106" spans="1:10" ht="18.75">
      <c r="A106" s="107" t="s">
        <v>44</v>
      </c>
      <c r="B106" s="36" t="s">
        <v>45</v>
      </c>
      <c r="C106" s="13">
        <v>307.847</v>
      </c>
      <c r="D106" s="13">
        <v>380.888</v>
      </c>
      <c r="E106" s="28">
        <f t="shared" si="4"/>
        <v>73.041</v>
      </c>
      <c r="F106" s="186">
        <f t="shared" si="5"/>
        <v>23.72639655413241</v>
      </c>
      <c r="G106" s="35">
        <v>2.868</v>
      </c>
      <c r="H106" s="35">
        <v>8.45</v>
      </c>
      <c r="I106" s="28">
        <f t="shared" si="6"/>
        <v>5.581999999999999</v>
      </c>
      <c r="J106" s="73">
        <f t="shared" si="7"/>
        <v>194.6304044630404</v>
      </c>
    </row>
    <row r="107" spans="1:10" ht="18.75">
      <c r="A107" s="107" t="s">
        <v>388</v>
      </c>
      <c r="B107" s="36" t="s">
        <v>397</v>
      </c>
      <c r="C107" s="13"/>
      <c r="D107" s="13">
        <v>652.266</v>
      </c>
      <c r="E107" s="28"/>
      <c r="F107" s="186"/>
      <c r="G107" s="35"/>
      <c r="H107" s="35">
        <v>139.014</v>
      </c>
      <c r="I107" s="28"/>
      <c r="J107" s="73"/>
    </row>
    <row r="108" spans="1:10" ht="18.75">
      <c r="A108" s="107" t="s">
        <v>257</v>
      </c>
      <c r="B108" s="36" t="s">
        <v>261</v>
      </c>
      <c r="C108" s="13">
        <v>10</v>
      </c>
      <c r="D108" s="13">
        <v>9.4</v>
      </c>
      <c r="E108" s="28">
        <f>SUM(D108-C108)</f>
        <v>-0.5999999999999996</v>
      </c>
      <c r="F108" s="186">
        <f>(E108/C108)*100</f>
        <v>-5.9999999999999964</v>
      </c>
      <c r="G108" s="35"/>
      <c r="H108" s="35"/>
      <c r="I108" s="28"/>
      <c r="J108" s="66"/>
    </row>
    <row r="109" spans="1:10" ht="37.5">
      <c r="A109" s="107" t="s">
        <v>46</v>
      </c>
      <c r="B109" s="40" t="s">
        <v>47</v>
      </c>
      <c r="C109" s="13">
        <v>56.11</v>
      </c>
      <c r="D109" s="13">
        <v>86.88</v>
      </c>
      <c r="E109" s="28">
        <f t="shared" si="4"/>
        <v>30.769999999999996</v>
      </c>
      <c r="F109" s="186">
        <f>(E109/C109)*100</f>
        <v>54.83870967741935</v>
      </c>
      <c r="G109" s="35"/>
      <c r="H109" s="35"/>
      <c r="I109" s="28"/>
      <c r="J109" s="66"/>
    </row>
    <row r="110" spans="1:10" ht="18.75">
      <c r="A110" s="107"/>
      <c r="B110" s="40"/>
      <c r="C110" s="13"/>
      <c r="D110" s="13"/>
      <c r="E110" s="28"/>
      <c r="F110" s="186"/>
      <c r="G110" s="13"/>
      <c r="H110" s="13"/>
      <c r="I110" s="28"/>
      <c r="J110" s="66"/>
    </row>
    <row r="111" spans="1:10" ht="20.25">
      <c r="A111" s="108" t="s">
        <v>48</v>
      </c>
      <c r="B111" s="37" t="s">
        <v>49</v>
      </c>
      <c r="C111" s="18">
        <f>SUM(C112:C119)</f>
        <v>129529.038</v>
      </c>
      <c r="D111" s="18">
        <f>SUM(D112:D119)</f>
        <v>147951.63199999998</v>
      </c>
      <c r="E111" s="28">
        <f t="shared" si="4"/>
        <v>18422.593999999983</v>
      </c>
      <c r="F111" s="186">
        <f t="shared" si="5"/>
        <v>14.222752121420049</v>
      </c>
      <c r="G111" s="18">
        <f>SUM(G112:G119)</f>
        <v>6522.210000000001</v>
      </c>
      <c r="H111" s="18">
        <f>SUM(H112:H119)</f>
        <v>15936.97</v>
      </c>
      <c r="I111" s="28">
        <f aca="true" t="shared" si="8" ref="I111:I116">SUM(H111-G111)</f>
        <v>9414.759999999998</v>
      </c>
      <c r="J111" s="66">
        <f aca="true" t="shared" si="9" ref="J111:J116">(I111/G111)*100</f>
        <v>144.34923131883207</v>
      </c>
    </row>
    <row r="112" spans="1:10" ht="18.75">
      <c r="A112" s="107" t="s">
        <v>50</v>
      </c>
      <c r="B112" s="36" t="s">
        <v>51</v>
      </c>
      <c r="C112" s="35">
        <v>66834.53</v>
      </c>
      <c r="D112" s="35">
        <v>77315.822</v>
      </c>
      <c r="E112" s="28">
        <f t="shared" si="4"/>
        <v>10481.292000000001</v>
      </c>
      <c r="F112" s="186">
        <f t="shared" si="5"/>
        <v>15.682450374080586</v>
      </c>
      <c r="G112" s="35">
        <v>4400.794</v>
      </c>
      <c r="H112" s="35">
        <v>10055.446</v>
      </c>
      <c r="I112" s="28">
        <f t="shared" si="8"/>
        <v>5654.652</v>
      </c>
      <c r="J112" s="66">
        <f t="shared" si="9"/>
        <v>128.4916312829003</v>
      </c>
    </row>
    <row r="113" spans="1:10" ht="18.75">
      <c r="A113" s="107" t="s">
        <v>52</v>
      </c>
      <c r="B113" s="36" t="s">
        <v>53</v>
      </c>
      <c r="C113" s="35">
        <v>17701.573</v>
      </c>
      <c r="D113" s="35">
        <v>19771.941</v>
      </c>
      <c r="E113" s="28">
        <f t="shared" si="4"/>
        <v>2070.3679999999986</v>
      </c>
      <c r="F113" s="186">
        <f t="shared" si="5"/>
        <v>11.695954930107051</v>
      </c>
      <c r="G113" s="35">
        <v>1072.707</v>
      </c>
      <c r="H113" s="35">
        <v>2587.937</v>
      </c>
      <c r="I113" s="28">
        <f t="shared" si="8"/>
        <v>1515.2299999999998</v>
      </c>
      <c r="J113" s="66">
        <f t="shared" si="9"/>
        <v>141.2529236781339</v>
      </c>
    </row>
    <row r="114" spans="1:10" ht="18.75">
      <c r="A114" s="107" t="s">
        <v>54</v>
      </c>
      <c r="B114" s="36" t="s">
        <v>55</v>
      </c>
      <c r="C114" s="35"/>
      <c r="D114" s="35"/>
      <c r="E114" s="28">
        <f t="shared" si="4"/>
        <v>0</v>
      </c>
      <c r="F114" s="186" t="e">
        <f t="shared" si="5"/>
        <v>#DIV/0!</v>
      </c>
      <c r="G114" s="35"/>
      <c r="H114" s="35"/>
      <c r="I114" s="28">
        <f>SUM(H114-G114)</f>
        <v>0</v>
      </c>
      <c r="J114" s="73"/>
    </row>
    <row r="115" spans="1:10" ht="37.5">
      <c r="A115" s="107" t="s">
        <v>56</v>
      </c>
      <c r="B115" s="36" t="s">
        <v>57</v>
      </c>
      <c r="C115" s="35">
        <v>8016.443</v>
      </c>
      <c r="D115" s="168">
        <v>9331.974</v>
      </c>
      <c r="E115" s="28">
        <f t="shared" si="4"/>
        <v>1315.531</v>
      </c>
      <c r="F115" s="186">
        <f t="shared" si="5"/>
        <v>16.41040795774385</v>
      </c>
      <c r="G115" s="35">
        <v>55.323</v>
      </c>
      <c r="H115" s="35">
        <v>863.854</v>
      </c>
      <c r="I115" s="28">
        <f t="shared" si="8"/>
        <v>808.5310000000001</v>
      </c>
      <c r="J115" s="66" t="s">
        <v>416</v>
      </c>
    </row>
    <row r="116" spans="1:10" ht="18.75">
      <c r="A116" s="107" t="s">
        <v>58</v>
      </c>
      <c r="B116" s="36" t="s">
        <v>59</v>
      </c>
      <c r="C116" s="35">
        <v>2872.357</v>
      </c>
      <c r="D116" s="35">
        <v>3266.624</v>
      </c>
      <c r="E116" s="28">
        <f t="shared" si="4"/>
        <v>394.2669999999998</v>
      </c>
      <c r="F116" s="186">
        <f t="shared" si="5"/>
        <v>13.726253387026746</v>
      </c>
      <c r="G116" s="35">
        <v>49.252</v>
      </c>
      <c r="H116" s="35">
        <v>110.026</v>
      </c>
      <c r="I116" s="28">
        <f t="shared" si="8"/>
        <v>60.773999999999994</v>
      </c>
      <c r="J116" s="66">
        <f t="shared" si="9"/>
        <v>123.3939738487777</v>
      </c>
    </row>
    <row r="117" spans="1:10" ht="18.75">
      <c r="A117" s="107" t="s">
        <v>272</v>
      </c>
      <c r="B117" s="36" t="s">
        <v>277</v>
      </c>
      <c r="C117" s="35">
        <v>32987.198</v>
      </c>
      <c r="D117" s="35">
        <v>36955.531</v>
      </c>
      <c r="E117" s="28">
        <f>SUM(D117-C117)</f>
        <v>3968.333000000006</v>
      </c>
      <c r="F117" s="186">
        <f>(E117/C117)*100</f>
        <v>12.0299183944026</v>
      </c>
      <c r="G117" s="35">
        <v>936.165</v>
      </c>
      <c r="H117" s="35">
        <v>2319.707</v>
      </c>
      <c r="I117" s="28">
        <f>SUM(H117-G117)</f>
        <v>1383.542</v>
      </c>
      <c r="J117" s="66">
        <f>(I117/G117)*100</f>
        <v>147.78826382101445</v>
      </c>
    </row>
    <row r="118" spans="1:10" ht="18.75">
      <c r="A118" s="107" t="s">
        <v>60</v>
      </c>
      <c r="B118" s="36" t="s">
        <v>61</v>
      </c>
      <c r="C118" s="35">
        <v>1116.937</v>
      </c>
      <c r="D118" s="35">
        <v>1309.74</v>
      </c>
      <c r="E118" s="28">
        <f t="shared" si="4"/>
        <v>192.8030000000001</v>
      </c>
      <c r="F118" s="186">
        <f t="shared" si="5"/>
        <v>17.26176140641774</v>
      </c>
      <c r="G118" s="35">
        <v>7.969</v>
      </c>
      <c r="H118" s="35"/>
      <c r="I118" s="28">
        <f>SUM(H118-G118)</f>
        <v>-7.969</v>
      </c>
      <c r="J118" s="73">
        <f>(I118/G118)*100</f>
        <v>-100</v>
      </c>
    </row>
    <row r="119" spans="1:10" ht="18.75">
      <c r="A119" s="107"/>
      <c r="B119" s="41"/>
      <c r="C119" s="13"/>
      <c r="D119" s="13"/>
      <c r="E119" s="28"/>
      <c r="F119" s="186"/>
      <c r="G119" s="13"/>
      <c r="H119" s="13"/>
      <c r="I119" s="28"/>
      <c r="J119" s="66"/>
    </row>
    <row r="120" spans="1:10" ht="20.25">
      <c r="A120" s="106" t="s">
        <v>62</v>
      </c>
      <c r="B120" s="37" t="s">
        <v>63</v>
      </c>
      <c r="C120" s="18">
        <f>SUM(C121:C163)</f>
        <v>255208.834</v>
      </c>
      <c r="D120" s="18">
        <f>SUM(D121:D163)</f>
        <v>273517.2260000001</v>
      </c>
      <c r="E120" s="28">
        <f t="shared" si="4"/>
        <v>18308.39200000008</v>
      </c>
      <c r="F120" s="186">
        <f t="shared" si="5"/>
        <v>7.1738864650743555</v>
      </c>
      <c r="G120" s="18">
        <f>SUM(G121:G163)</f>
        <v>443.16200000000003</v>
      </c>
      <c r="H120" s="18">
        <f>SUM(H121:H163)</f>
        <v>670.925</v>
      </c>
      <c r="I120" s="28">
        <f>SUM(H120-G120)</f>
        <v>227.76299999999992</v>
      </c>
      <c r="J120" s="66">
        <f>(I120/G120)*100</f>
        <v>51.3949752009423</v>
      </c>
    </row>
    <row r="121" spans="1:10" ht="198" customHeight="1">
      <c r="A121" s="107" t="s">
        <v>64</v>
      </c>
      <c r="B121" s="36" t="s">
        <v>65</v>
      </c>
      <c r="C121" s="59">
        <v>22380.634</v>
      </c>
      <c r="D121" s="59">
        <v>25719.605</v>
      </c>
      <c r="E121" s="28">
        <f t="shared" si="4"/>
        <v>3338.9710000000014</v>
      </c>
      <c r="F121" s="186">
        <f t="shared" si="5"/>
        <v>14.919018826723146</v>
      </c>
      <c r="G121" s="13"/>
      <c r="H121" s="13"/>
      <c r="I121" s="28"/>
      <c r="J121" s="66"/>
    </row>
    <row r="122" spans="1:10" ht="225" customHeight="1">
      <c r="A122" s="107" t="s">
        <v>66</v>
      </c>
      <c r="B122" s="38" t="s">
        <v>67</v>
      </c>
      <c r="C122" s="13">
        <v>63.119</v>
      </c>
      <c r="D122" s="13">
        <v>43.909</v>
      </c>
      <c r="E122" s="28">
        <f>SUM(D122-C122)</f>
        <v>-19.21</v>
      </c>
      <c r="F122" s="186">
        <f>(E122/C122)*100</f>
        <v>-30.43457595969518</v>
      </c>
      <c r="G122" s="13"/>
      <c r="H122" s="13"/>
      <c r="I122" s="28"/>
      <c r="J122" s="66"/>
    </row>
    <row r="123" spans="1:10" ht="237" customHeight="1">
      <c r="A123" s="109" t="s">
        <v>68</v>
      </c>
      <c r="B123" s="42" t="s">
        <v>69</v>
      </c>
      <c r="C123" s="14">
        <v>55.624</v>
      </c>
      <c r="D123" s="14">
        <v>52.944</v>
      </c>
      <c r="E123" s="30">
        <f t="shared" si="4"/>
        <v>-2.6799999999999997</v>
      </c>
      <c r="F123" s="187">
        <f t="shared" si="5"/>
        <v>-4.818064144973392</v>
      </c>
      <c r="G123" s="14"/>
      <c r="H123" s="14">
        <v>37.314</v>
      </c>
      <c r="I123" s="30"/>
      <c r="J123" s="67"/>
    </row>
    <row r="124" spans="1:10" ht="292.5" customHeight="1">
      <c r="A124" s="237" t="s">
        <v>70</v>
      </c>
      <c r="B124" s="8" t="s">
        <v>71</v>
      </c>
      <c r="C124" s="14">
        <v>4817.16</v>
      </c>
      <c r="D124" s="169">
        <v>6069.548</v>
      </c>
      <c r="E124" s="31">
        <f t="shared" si="4"/>
        <v>1252.388</v>
      </c>
      <c r="F124" s="186">
        <f t="shared" si="5"/>
        <v>25.99847212880618</v>
      </c>
      <c r="G124" s="14"/>
      <c r="H124" s="14"/>
      <c r="I124" s="29"/>
      <c r="J124" s="68"/>
    </row>
    <row r="125" spans="1:10" ht="262.5">
      <c r="A125" s="238"/>
      <c r="B125" s="43" t="s">
        <v>220</v>
      </c>
      <c r="C125" s="15"/>
      <c r="D125" s="15"/>
      <c r="E125" s="32"/>
      <c r="F125" s="186"/>
      <c r="G125" s="15"/>
      <c r="H125" s="15"/>
      <c r="I125" s="28"/>
      <c r="J125" s="66"/>
    </row>
    <row r="126" spans="1:10" ht="409.5" customHeight="1">
      <c r="A126" s="110" t="s">
        <v>246</v>
      </c>
      <c r="B126" s="44" t="s">
        <v>251</v>
      </c>
      <c r="C126" s="15"/>
      <c r="D126" s="15">
        <v>0.61</v>
      </c>
      <c r="E126" s="32"/>
      <c r="F126" s="186"/>
      <c r="G126" s="15"/>
      <c r="H126" s="15"/>
      <c r="I126" s="28"/>
      <c r="J126" s="66"/>
    </row>
    <row r="127" spans="1:10" ht="80.25" customHeight="1">
      <c r="A127" s="107" t="s">
        <v>72</v>
      </c>
      <c r="B127" s="38" t="s">
        <v>73</v>
      </c>
      <c r="C127" s="13">
        <v>973.824</v>
      </c>
      <c r="D127" s="13">
        <v>1177.108</v>
      </c>
      <c r="E127" s="28">
        <f t="shared" si="4"/>
        <v>203.284</v>
      </c>
      <c r="F127" s="186">
        <f t="shared" si="5"/>
        <v>20.874819269190326</v>
      </c>
      <c r="G127" s="13"/>
      <c r="H127" s="13"/>
      <c r="I127" s="28"/>
      <c r="J127" s="66"/>
    </row>
    <row r="128" spans="1:10" ht="77.25" customHeight="1">
      <c r="A128" s="109" t="s">
        <v>247</v>
      </c>
      <c r="B128" s="45" t="s">
        <v>250</v>
      </c>
      <c r="C128" s="13">
        <v>1.617</v>
      </c>
      <c r="D128" s="13">
        <v>2.439</v>
      </c>
      <c r="E128" s="28">
        <f>SUM(D128-C128)</f>
        <v>0.8220000000000001</v>
      </c>
      <c r="F128" s="186">
        <f>(E128/C128)*100</f>
        <v>50.834879406307984</v>
      </c>
      <c r="G128" s="13"/>
      <c r="H128" s="13"/>
      <c r="I128" s="28"/>
      <c r="J128" s="66"/>
    </row>
    <row r="129" spans="1:10" ht="80.25" customHeight="1">
      <c r="A129" s="109" t="s">
        <v>74</v>
      </c>
      <c r="B129" s="46" t="s">
        <v>237</v>
      </c>
      <c r="C129" s="13">
        <v>12.108</v>
      </c>
      <c r="D129" s="13">
        <v>14.65</v>
      </c>
      <c r="E129" s="28">
        <f t="shared" si="4"/>
        <v>2.542</v>
      </c>
      <c r="F129" s="186">
        <f t="shared" si="5"/>
        <v>20.994383878427485</v>
      </c>
      <c r="G129" s="13"/>
      <c r="H129" s="13"/>
      <c r="I129" s="28"/>
      <c r="J129" s="66"/>
    </row>
    <row r="130" spans="1:10" ht="50.25" customHeight="1">
      <c r="A130" s="107" t="s">
        <v>75</v>
      </c>
      <c r="B130" s="36" t="s">
        <v>238</v>
      </c>
      <c r="C130" s="13">
        <v>209.691</v>
      </c>
      <c r="D130" s="13">
        <v>244.334</v>
      </c>
      <c r="E130" s="28">
        <f t="shared" si="4"/>
        <v>34.643</v>
      </c>
      <c r="F130" s="186">
        <f t="shared" si="5"/>
        <v>16.520976102932412</v>
      </c>
      <c r="G130" s="13"/>
      <c r="H130" s="13"/>
      <c r="I130" s="28"/>
      <c r="J130" s="66"/>
    </row>
    <row r="131" spans="1:10" ht="18.75">
      <c r="A131" s="107" t="s">
        <v>76</v>
      </c>
      <c r="B131" s="36" t="s">
        <v>239</v>
      </c>
      <c r="C131" s="13">
        <v>1508.313</v>
      </c>
      <c r="D131" s="13">
        <v>1550.081</v>
      </c>
      <c r="E131" s="28">
        <f t="shared" si="4"/>
        <v>41.7679999999998</v>
      </c>
      <c r="F131" s="186">
        <f t="shared" si="5"/>
        <v>2.7691865017406734</v>
      </c>
      <c r="G131" s="13"/>
      <c r="H131" s="13"/>
      <c r="I131" s="28"/>
      <c r="J131" s="66"/>
    </row>
    <row r="132" spans="1:10" ht="30" customHeight="1">
      <c r="A132" s="110" t="s">
        <v>77</v>
      </c>
      <c r="B132" s="47" t="s">
        <v>78</v>
      </c>
      <c r="C132" s="13">
        <v>1304.063</v>
      </c>
      <c r="D132" s="13">
        <v>2085.066</v>
      </c>
      <c r="E132" s="28">
        <f>SUM(D132-C132)</f>
        <v>781.0029999999997</v>
      </c>
      <c r="F132" s="186">
        <f t="shared" si="5"/>
        <v>59.88997464079569</v>
      </c>
      <c r="G132" s="13"/>
      <c r="H132" s="13"/>
      <c r="I132" s="28"/>
      <c r="J132" s="66"/>
    </row>
    <row r="133" spans="1:10" ht="37.5">
      <c r="A133" s="110" t="s">
        <v>79</v>
      </c>
      <c r="B133" s="47" t="s">
        <v>80</v>
      </c>
      <c r="C133" s="13">
        <v>12.103</v>
      </c>
      <c r="D133" s="13">
        <v>12.685</v>
      </c>
      <c r="E133" s="28">
        <f>SUM(D133-C133)</f>
        <v>0.5820000000000007</v>
      </c>
      <c r="F133" s="186">
        <f>(E133/C133)*100</f>
        <v>4.808725109476995</v>
      </c>
      <c r="G133" s="13"/>
      <c r="H133" s="13"/>
      <c r="I133" s="28"/>
      <c r="J133" s="66"/>
    </row>
    <row r="134" spans="1:10" ht="18.75">
      <c r="A134" s="110" t="s">
        <v>81</v>
      </c>
      <c r="B134" s="48" t="s">
        <v>82</v>
      </c>
      <c r="C134" s="13">
        <v>1981.503</v>
      </c>
      <c r="D134" s="13">
        <v>1944.663</v>
      </c>
      <c r="E134" s="28">
        <f t="shared" si="4"/>
        <v>-36.83999999999992</v>
      </c>
      <c r="F134" s="186">
        <f t="shared" si="5"/>
        <v>-1.8591947627634133</v>
      </c>
      <c r="G134" s="13"/>
      <c r="H134" s="13"/>
      <c r="I134" s="28"/>
      <c r="J134" s="66"/>
    </row>
    <row r="135" spans="1:10" ht="24" customHeight="1">
      <c r="A135" s="107" t="s">
        <v>83</v>
      </c>
      <c r="B135" s="38" t="s">
        <v>84</v>
      </c>
      <c r="C135" s="13">
        <v>30796.601</v>
      </c>
      <c r="D135" s="13">
        <v>1901.703</v>
      </c>
      <c r="E135" s="28">
        <f t="shared" si="4"/>
        <v>-28894.897999999997</v>
      </c>
      <c r="F135" s="186">
        <f t="shared" si="5"/>
        <v>-93.82495815041406</v>
      </c>
      <c r="G135" s="13"/>
      <c r="H135" s="13"/>
      <c r="I135" s="28"/>
      <c r="J135" s="66"/>
    </row>
    <row r="136" spans="1:10" ht="18.75">
      <c r="A136" s="107" t="s">
        <v>85</v>
      </c>
      <c r="B136" s="38" t="s">
        <v>216</v>
      </c>
      <c r="C136" s="13">
        <v>96884.298</v>
      </c>
      <c r="D136" s="13">
        <v>109563.685</v>
      </c>
      <c r="E136" s="28">
        <f t="shared" si="4"/>
        <v>12679.387000000002</v>
      </c>
      <c r="F136" s="186">
        <f t="shared" si="5"/>
        <v>13.08714338829188</v>
      </c>
      <c r="G136" s="13"/>
      <c r="H136" s="13"/>
      <c r="I136" s="28"/>
      <c r="J136" s="66"/>
    </row>
    <row r="137" spans="1:10" ht="25.5" customHeight="1">
      <c r="A137" s="107" t="s">
        <v>86</v>
      </c>
      <c r="B137" s="36" t="s">
        <v>217</v>
      </c>
      <c r="C137" s="13">
        <v>8278.019</v>
      </c>
      <c r="D137" s="13">
        <v>8292.663</v>
      </c>
      <c r="E137" s="28">
        <f t="shared" si="4"/>
        <v>14.644000000000233</v>
      </c>
      <c r="F137" s="186">
        <f t="shared" si="5"/>
        <v>0.17690222745321355</v>
      </c>
      <c r="G137" s="13"/>
      <c r="H137" s="13"/>
      <c r="I137" s="28"/>
      <c r="J137" s="66"/>
    </row>
    <row r="138" spans="1:10" ht="18.75">
      <c r="A138" s="107" t="s">
        <v>87</v>
      </c>
      <c r="B138" s="38" t="s">
        <v>88</v>
      </c>
      <c r="C138" s="13">
        <v>19123.671</v>
      </c>
      <c r="D138" s="13">
        <v>19590.699</v>
      </c>
      <c r="E138" s="28">
        <f t="shared" si="4"/>
        <v>467.02800000000207</v>
      </c>
      <c r="F138" s="186">
        <f t="shared" si="5"/>
        <v>2.4421461758048553</v>
      </c>
      <c r="G138" s="13"/>
      <c r="H138" s="13"/>
      <c r="I138" s="28"/>
      <c r="J138" s="66"/>
    </row>
    <row r="139" spans="1:10" ht="18.75">
      <c r="A139" s="107" t="s">
        <v>89</v>
      </c>
      <c r="B139" s="36" t="s">
        <v>90</v>
      </c>
      <c r="C139" s="13">
        <v>3499.059</v>
      </c>
      <c r="D139" s="13">
        <v>3614.514</v>
      </c>
      <c r="E139" s="28">
        <f t="shared" si="4"/>
        <v>115.45499999999993</v>
      </c>
      <c r="F139" s="186">
        <f t="shared" si="5"/>
        <v>3.2996014071211692</v>
      </c>
      <c r="G139" s="13"/>
      <c r="H139" s="13"/>
      <c r="I139" s="28"/>
      <c r="J139" s="66"/>
    </row>
    <row r="140" spans="1:10" ht="18.75">
      <c r="A140" s="107" t="s">
        <v>91</v>
      </c>
      <c r="B140" s="36" t="s">
        <v>92</v>
      </c>
      <c r="C140" s="13">
        <v>265.181</v>
      </c>
      <c r="D140" s="13">
        <v>357.17</v>
      </c>
      <c r="E140" s="28">
        <f t="shared" si="4"/>
        <v>91.98900000000003</v>
      </c>
      <c r="F140" s="186">
        <f t="shared" si="5"/>
        <v>34.68913685369617</v>
      </c>
      <c r="G140" s="13"/>
      <c r="H140" s="13"/>
      <c r="I140" s="28"/>
      <c r="J140" s="66"/>
    </row>
    <row r="141" spans="1:10" ht="25.5" customHeight="1">
      <c r="A141" s="107" t="s">
        <v>93</v>
      </c>
      <c r="B141" s="36" t="s">
        <v>94</v>
      </c>
      <c r="C141" s="13">
        <v>15346.552</v>
      </c>
      <c r="D141" s="13">
        <v>22166.363</v>
      </c>
      <c r="E141" s="28">
        <f t="shared" si="4"/>
        <v>6819.8110000000015</v>
      </c>
      <c r="F141" s="186">
        <f t="shared" si="5"/>
        <v>44.43871822152625</v>
      </c>
      <c r="G141" s="13"/>
      <c r="H141" s="13"/>
      <c r="I141" s="28"/>
      <c r="J141" s="66"/>
    </row>
    <row r="142" spans="1:10" ht="37.5">
      <c r="A142" s="107" t="s">
        <v>95</v>
      </c>
      <c r="B142" s="38" t="s">
        <v>96</v>
      </c>
      <c r="C142" s="13">
        <v>4407.566</v>
      </c>
      <c r="D142" s="13">
        <v>22200.6</v>
      </c>
      <c r="E142" s="28">
        <f t="shared" si="4"/>
        <v>17793.034</v>
      </c>
      <c r="F142" s="186">
        <f t="shared" si="5"/>
        <v>403.69296795555647</v>
      </c>
      <c r="G142" s="13"/>
      <c r="H142" s="13"/>
      <c r="I142" s="28"/>
      <c r="J142" s="66"/>
    </row>
    <row r="143" spans="1:10" ht="39.75" customHeight="1">
      <c r="A143" s="107" t="s">
        <v>97</v>
      </c>
      <c r="B143" s="38" t="s">
        <v>98</v>
      </c>
      <c r="C143" s="13">
        <v>66.898</v>
      </c>
      <c r="D143" s="13">
        <v>64.157</v>
      </c>
      <c r="E143" s="28">
        <f t="shared" si="4"/>
        <v>-2.7409999999999997</v>
      </c>
      <c r="F143" s="186">
        <f t="shared" si="5"/>
        <v>-4.09728242996801</v>
      </c>
      <c r="G143" s="13"/>
      <c r="H143" s="13"/>
      <c r="I143" s="28"/>
      <c r="J143" s="66"/>
    </row>
    <row r="144" spans="1:10" ht="39.75" customHeight="1">
      <c r="A144" s="107" t="s">
        <v>389</v>
      </c>
      <c r="B144" s="38" t="s">
        <v>398</v>
      </c>
      <c r="C144" s="13"/>
      <c r="D144" s="13">
        <v>200.186</v>
      </c>
      <c r="E144" s="28"/>
      <c r="F144" s="186"/>
      <c r="G144" s="13"/>
      <c r="H144" s="13"/>
      <c r="I144" s="28"/>
      <c r="J144" s="66"/>
    </row>
    <row r="145" spans="1:10" ht="18.75">
      <c r="A145" s="111" t="s">
        <v>99</v>
      </c>
      <c r="B145" s="38" t="s">
        <v>100</v>
      </c>
      <c r="C145" s="13">
        <v>1277.46</v>
      </c>
      <c r="D145" s="13">
        <v>1457.247</v>
      </c>
      <c r="E145" s="28">
        <f t="shared" si="4"/>
        <v>179.78700000000003</v>
      </c>
      <c r="F145" s="186">
        <f>(E145/C145)*100</f>
        <v>14.073787046169745</v>
      </c>
      <c r="G145" s="13"/>
      <c r="H145" s="13"/>
      <c r="I145" s="28"/>
      <c r="J145" s="66"/>
    </row>
    <row r="146" spans="1:10" ht="37.5">
      <c r="A146" s="111" t="s">
        <v>101</v>
      </c>
      <c r="B146" s="38" t="s">
        <v>102</v>
      </c>
      <c r="C146" s="13">
        <v>5150.886</v>
      </c>
      <c r="D146" s="13">
        <v>5261.703</v>
      </c>
      <c r="E146" s="28">
        <f t="shared" si="4"/>
        <v>110.81700000000001</v>
      </c>
      <c r="F146" s="186">
        <f t="shared" si="5"/>
        <v>2.1514162806165773</v>
      </c>
      <c r="G146" s="13"/>
      <c r="H146" s="13"/>
      <c r="I146" s="28"/>
      <c r="J146" s="66"/>
    </row>
    <row r="147" spans="1:10" ht="18.75">
      <c r="A147" s="111" t="s">
        <v>103</v>
      </c>
      <c r="B147" s="38" t="s">
        <v>104</v>
      </c>
      <c r="C147" s="13">
        <v>1176.424</v>
      </c>
      <c r="D147" s="13">
        <v>1650.4</v>
      </c>
      <c r="E147" s="28">
        <f t="shared" si="4"/>
        <v>473.9760000000001</v>
      </c>
      <c r="F147" s="186">
        <f t="shared" si="5"/>
        <v>40.28955546639648</v>
      </c>
      <c r="G147" s="13"/>
      <c r="H147" s="13"/>
      <c r="I147" s="28"/>
      <c r="J147" s="66"/>
    </row>
    <row r="148" spans="1:10" ht="18.75">
      <c r="A148" s="111" t="s">
        <v>105</v>
      </c>
      <c r="B148" s="40" t="s">
        <v>218</v>
      </c>
      <c r="C148" s="13">
        <v>179.389</v>
      </c>
      <c r="D148" s="13">
        <v>200.685</v>
      </c>
      <c r="E148" s="28">
        <f t="shared" si="4"/>
        <v>21.295999999999992</v>
      </c>
      <c r="F148" s="186">
        <f t="shared" si="5"/>
        <v>11.871407945860666</v>
      </c>
      <c r="G148" s="13"/>
      <c r="H148" s="13"/>
      <c r="I148" s="28"/>
      <c r="J148" s="66"/>
    </row>
    <row r="149" spans="1:10" ht="18.75">
      <c r="A149" s="107" t="s">
        <v>106</v>
      </c>
      <c r="B149" s="40" t="s">
        <v>107</v>
      </c>
      <c r="C149" s="13">
        <v>1013.391</v>
      </c>
      <c r="D149" s="13">
        <v>399.03</v>
      </c>
      <c r="E149" s="28">
        <f t="shared" si="4"/>
        <v>-614.361</v>
      </c>
      <c r="F149" s="186">
        <f t="shared" si="5"/>
        <v>-60.624280262998184</v>
      </c>
      <c r="G149" s="13"/>
      <c r="H149" s="13"/>
      <c r="I149" s="28"/>
      <c r="J149" s="66"/>
    </row>
    <row r="150" spans="1:10" ht="18.75">
      <c r="A150" s="111" t="s">
        <v>108</v>
      </c>
      <c r="B150" s="36" t="s">
        <v>109</v>
      </c>
      <c r="C150" s="13">
        <v>152.154</v>
      </c>
      <c r="D150" s="13">
        <v>339.684</v>
      </c>
      <c r="E150" s="28">
        <f t="shared" si="4"/>
        <v>187.53000000000003</v>
      </c>
      <c r="F150" s="186">
        <f t="shared" si="5"/>
        <v>123.25012815962776</v>
      </c>
      <c r="G150" s="13">
        <v>22.91</v>
      </c>
      <c r="H150" s="13"/>
      <c r="I150" s="28">
        <f>SUM(H150-G150)</f>
        <v>-22.91</v>
      </c>
      <c r="J150" s="73">
        <f>(I150/G150)*100</f>
        <v>-100</v>
      </c>
    </row>
    <row r="151" spans="1:10" ht="37.5">
      <c r="A151" s="107" t="s">
        <v>110</v>
      </c>
      <c r="B151" s="36" t="s">
        <v>111</v>
      </c>
      <c r="C151" s="13">
        <v>8</v>
      </c>
      <c r="D151" s="13">
        <v>22.499</v>
      </c>
      <c r="E151" s="28">
        <f t="shared" si="4"/>
        <v>14.498999999999999</v>
      </c>
      <c r="F151" s="186">
        <f t="shared" si="5"/>
        <v>181.23749999999998</v>
      </c>
      <c r="G151" s="13"/>
      <c r="H151" s="13"/>
      <c r="I151" s="28"/>
      <c r="J151" s="66"/>
    </row>
    <row r="152" spans="1:10" ht="18.75">
      <c r="A152" s="107" t="s">
        <v>252</v>
      </c>
      <c r="B152" s="36" t="s">
        <v>112</v>
      </c>
      <c r="C152" s="13"/>
      <c r="D152" s="13"/>
      <c r="E152" s="28"/>
      <c r="F152" s="186"/>
      <c r="G152" s="13"/>
      <c r="H152" s="13"/>
      <c r="I152" s="28"/>
      <c r="J152" s="66"/>
    </row>
    <row r="153" spans="1:10" ht="18.75">
      <c r="A153" s="107" t="s">
        <v>113</v>
      </c>
      <c r="B153" s="36" t="s">
        <v>114</v>
      </c>
      <c r="C153" s="13">
        <v>67.25</v>
      </c>
      <c r="D153" s="13">
        <v>181.005</v>
      </c>
      <c r="E153" s="28">
        <f t="shared" si="4"/>
        <v>113.755</v>
      </c>
      <c r="F153" s="186">
        <f t="shared" si="5"/>
        <v>169.15241635687732</v>
      </c>
      <c r="G153" s="13"/>
      <c r="H153" s="13"/>
      <c r="I153" s="28"/>
      <c r="J153" s="66"/>
    </row>
    <row r="154" spans="1:10" ht="66" customHeight="1">
      <c r="A154" s="112" t="s">
        <v>258</v>
      </c>
      <c r="B154" s="84" t="s">
        <v>264</v>
      </c>
      <c r="C154" s="13">
        <v>369.139</v>
      </c>
      <c r="D154" s="13"/>
      <c r="E154" s="28">
        <f t="shared" si="4"/>
        <v>-369.139</v>
      </c>
      <c r="F154" s="186">
        <f t="shared" si="5"/>
        <v>-100</v>
      </c>
      <c r="G154" s="13"/>
      <c r="H154" s="13"/>
      <c r="I154" s="28"/>
      <c r="J154" s="66"/>
    </row>
    <row r="155" spans="1:10" ht="36.75" customHeight="1">
      <c r="A155" s="111" t="s">
        <v>115</v>
      </c>
      <c r="B155" s="38" t="s">
        <v>242</v>
      </c>
      <c r="C155" s="13">
        <v>4524.268</v>
      </c>
      <c r="D155" s="13">
        <v>5584.345</v>
      </c>
      <c r="E155" s="28">
        <f t="shared" si="4"/>
        <v>1060.0770000000002</v>
      </c>
      <c r="F155" s="186">
        <f t="shared" si="5"/>
        <v>23.430906391929042</v>
      </c>
      <c r="G155" s="13">
        <v>160.011</v>
      </c>
      <c r="H155" s="13">
        <v>161.199</v>
      </c>
      <c r="I155" s="28">
        <f>SUM(H155-G155)</f>
        <v>1.1880000000000166</v>
      </c>
      <c r="J155" s="66">
        <f>(I155/G155)*100</f>
        <v>0.7424489566342418</v>
      </c>
    </row>
    <row r="156" spans="1:10" ht="85.5" customHeight="1">
      <c r="A156" s="111" t="s">
        <v>240</v>
      </c>
      <c r="B156" s="38" t="s">
        <v>243</v>
      </c>
      <c r="C156" s="13">
        <v>505.331</v>
      </c>
      <c r="D156" s="13">
        <v>589.544</v>
      </c>
      <c r="E156" s="28">
        <f t="shared" si="4"/>
        <v>84.21299999999997</v>
      </c>
      <c r="F156" s="186">
        <f t="shared" si="5"/>
        <v>16.664918637487105</v>
      </c>
      <c r="G156" s="13"/>
      <c r="H156" s="13"/>
      <c r="I156" s="28"/>
      <c r="J156" s="66"/>
    </row>
    <row r="157" spans="1:10" ht="48.75" customHeight="1">
      <c r="A157" s="111" t="s">
        <v>241</v>
      </c>
      <c r="B157" s="38" t="s">
        <v>244</v>
      </c>
      <c r="C157" s="13">
        <v>616.138</v>
      </c>
      <c r="D157" s="13">
        <v>833.451</v>
      </c>
      <c r="E157" s="28">
        <f t="shared" si="4"/>
        <v>217.313</v>
      </c>
      <c r="F157" s="186">
        <f t="shared" si="5"/>
        <v>35.27018297848858</v>
      </c>
      <c r="G157" s="13">
        <v>20.012</v>
      </c>
      <c r="H157" s="13">
        <v>76.605</v>
      </c>
      <c r="I157" s="28">
        <f>SUM(H157-G157)</f>
        <v>56.593</v>
      </c>
      <c r="J157" s="216" t="s">
        <v>434</v>
      </c>
    </row>
    <row r="158" spans="1:10" ht="97.5" customHeight="1">
      <c r="A158" s="111" t="s">
        <v>116</v>
      </c>
      <c r="B158" s="36" t="s">
        <v>245</v>
      </c>
      <c r="C158" s="13">
        <v>7.929</v>
      </c>
      <c r="D158" s="13">
        <v>130.545</v>
      </c>
      <c r="E158" s="28">
        <f t="shared" si="4"/>
        <v>122.61599999999999</v>
      </c>
      <c r="F158" s="186">
        <f t="shared" si="5"/>
        <v>1546.4245175936433</v>
      </c>
      <c r="G158" s="13"/>
      <c r="H158" s="13"/>
      <c r="I158" s="28"/>
      <c r="J158" s="66"/>
    </row>
    <row r="159" spans="1:10" ht="29.25" customHeight="1">
      <c r="A159" s="111" t="s">
        <v>117</v>
      </c>
      <c r="B159" s="38" t="s">
        <v>118</v>
      </c>
      <c r="C159" s="13">
        <v>253.085</v>
      </c>
      <c r="D159" s="13">
        <v>332.804</v>
      </c>
      <c r="E159" s="28">
        <f t="shared" si="4"/>
        <v>79.71899999999997</v>
      </c>
      <c r="F159" s="186">
        <f t="shared" si="5"/>
        <v>31.498903530434426</v>
      </c>
      <c r="G159" s="13"/>
      <c r="H159" s="13"/>
      <c r="I159" s="28"/>
      <c r="J159" s="66"/>
    </row>
    <row r="160" spans="1:10" ht="18.75">
      <c r="A160" s="111" t="s">
        <v>119</v>
      </c>
      <c r="B160" s="38" t="s">
        <v>120</v>
      </c>
      <c r="C160" s="13">
        <v>1341.995</v>
      </c>
      <c r="D160" s="13">
        <v>1738.009</v>
      </c>
      <c r="E160" s="28">
        <f t="shared" si="4"/>
        <v>396.0140000000001</v>
      </c>
      <c r="F160" s="186">
        <f t="shared" si="5"/>
        <v>29.509349885804355</v>
      </c>
      <c r="G160" s="13">
        <v>240.229</v>
      </c>
      <c r="H160" s="13">
        <v>395.807</v>
      </c>
      <c r="I160" s="28">
        <f>SUM(H160-G160)</f>
        <v>155.578</v>
      </c>
      <c r="J160" s="66">
        <f>(I160/G160)*100</f>
        <v>64.7623725695066</v>
      </c>
    </row>
    <row r="161" spans="1:10" ht="30.75" customHeight="1">
      <c r="A161" s="111" t="s">
        <v>121</v>
      </c>
      <c r="B161" s="38" t="s">
        <v>122</v>
      </c>
      <c r="C161" s="13">
        <v>26500.206</v>
      </c>
      <c r="D161" s="13">
        <v>27851.831</v>
      </c>
      <c r="E161" s="28">
        <f aca="true" t="shared" si="10" ref="E161:E228">SUM(D161-C161)</f>
        <v>1351.625</v>
      </c>
      <c r="F161" s="186">
        <f>(E161/C161)*100</f>
        <v>5.100432049471616</v>
      </c>
      <c r="G161" s="13"/>
      <c r="H161" s="13"/>
      <c r="I161" s="28"/>
      <c r="J161" s="66"/>
    </row>
    <row r="162" spans="1:10" ht="45.75" customHeight="1">
      <c r="A162" s="111" t="s">
        <v>123</v>
      </c>
      <c r="B162" s="38" t="s">
        <v>124</v>
      </c>
      <c r="C162" s="13">
        <v>76.769</v>
      </c>
      <c r="D162" s="13">
        <v>74.21</v>
      </c>
      <c r="E162" s="28">
        <f t="shared" si="10"/>
        <v>-2.5590000000000117</v>
      </c>
      <c r="F162" s="186">
        <f>(E162/C162)*100</f>
        <v>-3.3333767536375505</v>
      </c>
      <c r="G162" s="13"/>
      <c r="H162" s="13"/>
      <c r="I162" s="28"/>
      <c r="J162" s="66"/>
    </row>
    <row r="163" spans="1:10" ht="18.75">
      <c r="A163" s="111" t="s">
        <v>125</v>
      </c>
      <c r="B163" s="38" t="s">
        <v>126</v>
      </c>
      <c r="C163" s="13">
        <v>1.416</v>
      </c>
      <c r="D163" s="13">
        <v>0.852</v>
      </c>
      <c r="E163" s="28">
        <f t="shared" si="10"/>
        <v>-0.564</v>
      </c>
      <c r="F163" s="186">
        <f>(E163/C163)*100</f>
        <v>-39.83050847457627</v>
      </c>
      <c r="G163" s="13"/>
      <c r="H163" s="13"/>
      <c r="I163" s="28"/>
      <c r="J163" s="66"/>
    </row>
    <row r="164" spans="1:10" ht="20.25">
      <c r="A164" s="108" t="s">
        <v>127</v>
      </c>
      <c r="B164" s="37" t="s">
        <v>128</v>
      </c>
      <c r="C164" s="18">
        <f>SUM(C165:C174)</f>
        <v>28497.831</v>
      </c>
      <c r="D164" s="18">
        <f>SUM(D165:D174)</f>
        <v>57209.115000000005</v>
      </c>
      <c r="E164" s="28">
        <f t="shared" si="10"/>
        <v>28711.284000000007</v>
      </c>
      <c r="F164" s="186">
        <f>(E164/C164)*100</f>
        <v>100.74901489871284</v>
      </c>
      <c r="G164" s="18">
        <f>SUM(G165:G175)</f>
        <v>19228.222</v>
      </c>
      <c r="H164" s="18">
        <f>SUM(H165:H175)</f>
        <v>7903.809</v>
      </c>
      <c r="I164" s="28">
        <f aca="true" t="shared" si="11" ref="I164:I169">SUM(H164-G164)</f>
        <v>-11324.413</v>
      </c>
      <c r="J164" s="66">
        <f>(I164/G164)*100</f>
        <v>-58.894748562815636</v>
      </c>
    </row>
    <row r="165" spans="1:10" ht="18.75">
      <c r="A165" s="111" t="s">
        <v>129</v>
      </c>
      <c r="B165" s="38" t="s">
        <v>130</v>
      </c>
      <c r="C165" s="17">
        <v>798.021</v>
      </c>
      <c r="D165" s="17">
        <v>4683.862</v>
      </c>
      <c r="E165" s="28">
        <f t="shared" si="10"/>
        <v>3885.8410000000003</v>
      </c>
      <c r="F165" s="186">
        <f>(E165/C165)*100</f>
        <v>486.93467966381843</v>
      </c>
      <c r="G165" s="17">
        <v>42.747</v>
      </c>
      <c r="H165" s="17">
        <v>552.105</v>
      </c>
      <c r="I165" s="28">
        <f t="shared" si="11"/>
        <v>509.358</v>
      </c>
      <c r="J165" s="66" t="s">
        <v>418</v>
      </c>
    </row>
    <row r="166" spans="1:10" ht="28.5" customHeight="1">
      <c r="A166" s="107" t="s">
        <v>131</v>
      </c>
      <c r="B166" s="40" t="s">
        <v>132</v>
      </c>
      <c r="C166" s="13"/>
      <c r="D166" s="13"/>
      <c r="E166" s="28"/>
      <c r="F166" s="186"/>
      <c r="G166" s="13">
        <v>91.941</v>
      </c>
      <c r="H166" s="13">
        <v>3595.474</v>
      </c>
      <c r="I166" s="28">
        <f t="shared" si="11"/>
        <v>3503.5330000000004</v>
      </c>
      <c r="J166" s="66" t="s">
        <v>417</v>
      </c>
    </row>
    <row r="167" spans="1:10" ht="18.75">
      <c r="A167" s="107" t="s">
        <v>133</v>
      </c>
      <c r="B167" s="36" t="s">
        <v>134</v>
      </c>
      <c r="C167" s="13">
        <v>1465.37</v>
      </c>
      <c r="D167" s="13">
        <v>3390.841</v>
      </c>
      <c r="E167" s="28">
        <f t="shared" si="10"/>
        <v>1925.471</v>
      </c>
      <c r="F167" s="186">
        <f>(E167/C167)*100</f>
        <v>131.39828166265178</v>
      </c>
      <c r="G167" s="13"/>
      <c r="H167" s="13"/>
      <c r="I167" s="28"/>
      <c r="J167" s="66"/>
    </row>
    <row r="168" spans="1:10" ht="42" customHeight="1">
      <c r="A168" s="107" t="s">
        <v>135</v>
      </c>
      <c r="B168" s="36" t="s">
        <v>136</v>
      </c>
      <c r="C168" s="13"/>
      <c r="D168" s="13"/>
      <c r="E168" s="28"/>
      <c r="F168" s="186"/>
      <c r="G168" s="13">
        <v>281.74</v>
      </c>
      <c r="H168" s="13">
        <v>383.024</v>
      </c>
      <c r="I168" s="28">
        <f t="shared" si="11"/>
        <v>101.28399999999999</v>
      </c>
      <c r="J168" s="66">
        <f>(I168/G168)*100</f>
        <v>35.949456946120534</v>
      </c>
    </row>
    <row r="169" spans="1:10" ht="42" customHeight="1">
      <c r="A169" s="107" t="s">
        <v>404</v>
      </c>
      <c r="B169" s="36" t="s">
        <v>405</v>
      </c>
      <c r="C169" s="13"/>
      <c r="D169" s="13"/>
      <c r="E169" s="28"/>
      <c r="F169" s="186"/>
      <c r="G169" s="13"/>
      <c r="H169" s="13">
        <v>145.676</v>
      </c>
      <c r="I169" s="28">
        <f t="shared" si="11"/>
        <v>145.676</v>
      </c>
      <c r="J169" s="66"/>
    </row>
    <row r="170" spans="1:10" ht="18.75">
      <c r="A170" s="107" t="s">
        <v>137</v>
      </c>
      <c r="B170" s="36" t="s">
        <v>219</v>
      </c>
      <c r="C170" s="13"/>
      <c r="D170" s="13"/>
      <c r="E170" s="28">
        <f>SUM(D170-C170)</f>
        <v>0</v>
      </c>
      <c r="F170" s="186" t="e">
        <f>(E170/C170)*100</f>
        <v>#DIV/0!</v>
      </c>
      <c r="G170" s="13"/>
      <c r="H170" s="13"/>
      <c r="I170" s="28"/>
      <c r="J170" s="66"/>
    </row>
    <row r="171" spans="1:10" ht="18.75">
      <c r="A171" s="107" t="s">
        <v>138</v>
      </c>
      <c r="B171" s="38" t="s">
        <v>139</v>
      </c>
      <c r="C171" s="13">
        <v>25394.275</v>
      </c>
      <c r="D171" s="13">
        <v>46591.662</v>
      </c>
      <c r="E171" s="28">
        <f t="shared" si="10"/>
        <v>21197.386999999995</v>
      </c>
      <c r="F171" s="186">
        <f>(E171/C171)*100</f>
        <v>83.47309383709515</v>
      </c>
      <c r="G171" s="13">
        <v>1115.111</v>
      </c>
      <c r="H171" s="13">
        <v>2909.776</v>
      </c>
      <c r="I171" s="28">
        <f>SUM(H171-G171)</f>
        <v>1794.6649999999997</v>
      </c>
      <c r="J171" s="66">
        <f>(I171/G171)*100</f>
        <v>160.94048036473495</v>
      </c>
    </row>
    <row r="172" spans="1:10" ht="37.5">
      <c r="A172" s="107" t="s">
        <v>140</v>
      </c>
      <c r="B172" s="41" t="s">
        <v>141</v>
      </c>
      <c r="C172" s="90">
        <v>59.733</v>
      </c>
      <c r="D172" s="90">
        <v>268.76</v>
      </c>
      <c r="E172" s="28">
        <f t="shared" si="10"/>
        <v>209.027</v>
      </c>
      <c r="F172" s="186">
        <f>(E172/C172)*100</f>
        <v>349.9355465153265</v>
      </c>
      <c r="G172" s="13"/>
      <c r="H172" s="13">
        <v>317.754</v>
      </c>
      <c r="I172" s="28">
        <f>SUM(H172-G172)</f>
        <v>317.754</v>
      </c>
      <c r="J172" s="73"/>
    </row>
    <row r="173" spans="1:10" ht="37.5">
      <c r="A173" s="107" t="s">
        <v>142</v>
      </c>
      <c r="B173" s="40" t="s">
        <v>143</v>
      </c>
      <c r="C173" s="13">
        <v>49.206</v>
      </c>
      <c r="D173" s="13">
        <v>75.925</v>
      </c>
      <c r="E173" s="28">
        <f t="shared" si="10"/>
        <v>26.718999999999994</v>
      </c>
      <c r="F173" s="186">
        <f>(E173/C173)*100</f>
        <v>54.300288582693156</v>
      </c>
      <c r="G173" s="13"/>
      <c r="H173" s="13"/>
      <c r="I173" s="28"/>
      <c r="J173" s="66"/>
    </row>
    <row r="174" spans="1:10" ht="56.25">
      <c r="A174" s="107" t="s">
        <v>144</v>
      </c>
      <c r="B174" s="38" t="s">
        <v>145</v>
      </c>
      <c r="C174" s="13">
        <v>731.226</v>
      </c>
      <c r="D174" s="13">
        <v>2198.065</v>
      </c>
      <c r="E174" s="28">
        <f t="shared" si="10"/>
        <v>1466.839</v>
      </c>
      <c r="F174" s="186">
        <f>(E174/C174)*100</f>
        <v>200.59995131464143</v>
      </c>
      <c r="G174" s="13"/>
      <c r="H174" s="13"/>
      <c r="I174" s="28"/>
      <c r="J174" s="66"/>
    </row>
    <row r="175" spans="1:10" ht="107.25" customHeight="1">
      <c r="A175" s="107" t="s">
        <v>259</v>
      </c>
      <c r="B175" s="83" t="s">
        <v>263</v>
      </c>
      <c r="C175" s="13"/>
      <c r="D175" s="13"/>
      <c r="E175" s="28"/>
      <c r="F175" s="186"/>
      <c r="G175" s="13">
        <v>17696.683</v>
      </c>
      <c r="H175" s="13"/>
      <c r="I175" s="28">
        <f aca="true" t="shared" si="12" ref="I175:I180">SUM(H175-G175)</f>
        <v>-17696.683</v>
      </c>
      <c r="J175" s="66"/>
    </row>
    <row r="176" spans="1:10" ht="20.25">
      <c r="A176" s="108" t="s">
        <v>146</v>
      </c>
      <c r="B176" s="37" t="s">
        <v>147</v>
      </c>
      <c r="C176" s="18">
        <f>SUM(C177:C180)</f>
        <v>29914.032</v>
      </c>
      <c r="D176" s="18">
        <f>SUM(D177:D180)</f>
        <v>36649.429000000004</v>
      </c>
      <c r="E176" s="28">
        <f t="shared" si="10"/>
        <v>6735.3970000000045</v>
      </c>
      <c r="F176" s="186">
        <f>(E176/C176)*100</f>
        <v>22.515844738014604</v>
      </c>
      <c r="G176" s="18">
        <f>SUM(G177:G180)</f>
        <v>824.733</v>
      </c>
      <c r="H176" s="18">
        <f>SUM(H177:H180)</f>
        <v>3926.2889999999998</v>
      </c>
      <c r="I176" s="28">
        <f t="shared" si="12"/>
        <v>3101.5559999999996</v>
      </c>
      <c r="J176" s="66" t="s">
        <v>419</v>
      </c>
    </row>
    <row r="177" spans="1:10" ht="18.75">
      <c r="A177" s="107" t="s">
        <v>148</v>
      </c>
      <c r="B177" s="36" t="s">
        <v>149</v>
      </c>
      <c r="C177" s="13">
        <v>8658.764</v>
      </c>
      <c r="D177" s="13">
        <v>9910.512</v>
      </c>
      <c r="E177" s="28">
        <f t="shared" si="10"/>
        <v>1251.7480000000014</v>
      </c>
      <c r="F177" s="186">
        <f>(E177/C177)*100</f>
        <v>14.456428192291664</v>
      </c>
      <c r="G177" s="13">
        <v>211.187</v>
      </c>
      <c r="H177" s="13">
        <v>631.196</v>
      </c>
      <c r="I177" s="28">
        <f t="shared" si="12"/>
        <v>420.009</v>
      </c>
      <c r="J177" s="66">
        <f>(I177/G177)*100</f>
        <v>198.88013940252003</v>
      </c>
    </row>
    <row r="178" spans="1:10" ht="30" customHeight="1">
      <c r="A178" s="107" t="s">
        <v>150</v>
      </c>
      <c r="B178" s="36" t="s">
        <v>151</v>
      </c>
      <c r="C178" s="13">
        <v>2837.713</v>
      </c>
      <c r="D178" s="13">
        <v>4292.662</v>
      </c>
      <c r="E178" s="28">
        <f t="shared" si="10"/>
        <v>1454.949</v>
      </c>
      <c r="F178" s="186">
        <f>(E178/C178)*100</f>
        <v>51.27188690329149</v>
      </c>
      <c r="G178" s="13">
        <v>96.115</v>
      </c>
      <c r="H178" s="13">
        <v>1357.982</v>
      </c>
      <c r="I178" s="28">
        <f>SUM(H178-G178)</f>
        <v>1261.867</v>
      </c>
      <c r="J178" s="73" t="s">
        <v>420</v>
      </c>
    </row>
    <row r="179" spans="1:10" ht="18.75">
      <c r="A179" s="107" t="s">
        <v>152</v>
      </c>
      <c r="B179" s="36" t="s">
        <v>153</v>
      </c>
      <c r="C179" s="13">
        <v>11110.616</v>
      </c>
      <c r="D179" s="13">
        <v>12665.626</v>
      </c>
      <c r="E179" s="28">
        <f t="shared" si="10"/>
        <v>1555.0100000000002</v>
      </c>
      <c r="F179" s="186">
        <f>(E179/C179)*100</f>
        <v>13.995713649000201</v>
      </c>
      <c r="G179" s="13">
        <v>325.844</v>
      </c>
      <c r="H179" s="13">
        <v>1024.62</v>
      </c>
      <c r="I179" s="28">
        <f t="shared" si="12"/>
        <v>698.7759999999998</v>
      </c>
      <c r="J179" s="66">
        <f>(I179/G179)*100</f>
        <v>214.45108702323807</v>
      </c>
    </row>
    <row r="180" spans="1:10" ht="18.75">
      <c r="A180" s="107" t="s">
        <v>154</v>
      </c>
      <c r="B180" s="40" t="s">
        <v>155</v>
      </c>
      <c r="C180" s="13">
        <v>7306.939</v>
      </c>
      <c r="D180" s="13">
        <v>9780.629</v>
      </c>
      <c r="E180" s="28">
        <f t="shared" si="10"/>
        <v>2473.6900000000005</v>
      </c>
      <c r="F180" s="186">
        <f>(E180/C180)*100</f>
        <v>33.85398454811243</v>
      </c>
      <c r="G180" s="13">
        <v>191.587</v>
      </c>
      <c r="H180" s="13">
        <v>912.491</v>
      </c>
      <c r="I180" s="28">
        <f t="shared" si="12"/>
        <v>720.904</v>
      </c>
      <c r="J180" s="66" t="s">
        <v>419</v>
      </c>
    </row>
    <row r="181" spans="1:10" ht="18.75">
      <c r="A181" s="107"/>
      <c r="B181" s="40"/>
      <c r="C181" s="13"/>
      <c r="D181" s="13"/>
      <c r="E181" s="28"/>
      <c r="F181" s="186"/>
      <c r="G181" s="13"/>
      <c r="H181" s="13"/>
      <c r="I181" s="28"/>
      <c r="J181" s="66"/>
    </row>
    <row r="182" spans="1:10" ht="20.25">
      <c r="A182" s="108" t="s">
        <v>156</v>
      </c>
      <c r="B182" s="49" t="s">
        <v>157</v>
      </c>
      <c r="C182" s="18">
        <f>SUM(C183:C190)</f>
        <v>14055.132999999998</v>
      </c>
      <c r="D182" s="18">
        <f>SUM(D183:D190)</f>
        <v>17888.739999999998</v>
      </c>
      <c r="E182" s="28">
        <f t="shared" si="10"/>
        <v>3833.607</v>
      </c>
      <c r="F182" s="186">
        <f aca="true" t="shared" si="13" ref="F182:F190">(E182/C182)*100</f>
        <v>27.275494298061787</v>
      </c>
      <c r="G182" s="18">
        <f>SUM(G183:G189)</f>
        <v>427.826</v>
      </c>
      <c r="H182" s="18">
        <f>SUM(H183:H189)</f>
        <v>1348.6950000000002</v>
      </c>
      <c r="I182" s="28">
        <f>SUM(H182-G182)</f>
        <v>920.8690000000001</v>
      </c>
      <c r="J182" s="66" t="s">
        <v>413</v>
      </c>
    </row>
    <row r="183" spans="1:10" ht="18.75">
      <c r="A183" s="111" t="s">
        <v>233</v>
      </c>
      <c r="B183" s="36" t="s">
        <v>235</v>
      </c>
      <c r="C183" s="17">
        <v>707.412</v>
      </c>
      <c r="D183" s="17">
        <v>1334.739</v>
      </c>
      <c r="E183" s="28">
        <f t="shared" si="10"/>
        <v>627.327</v>
      </c>
      <c r="F183" s="186">
        <f t="shared" si="13"/>
        <v>88.67915726620413</v>
      </c>
      <c r="G183" s="18"/>
      <c r="H183" s="18"/>
      <c r="I183" s="28"/>
      <c r="J183" s="66"/>
    </row>
    <row r="184" spans="1:10" ht="37.5">
      <c r="A184" s="107" t="s">
        <v>158</v>
      </c>
      <c r="B184" s="36" t="s">
        <v>159</v>
      </c>
      <c r="C184" s="13">
        <v>61.429</v>
      </c>
      <c r="D184" s="13">
        <v>52.89</v>
      </c>
      <c r="E184" s="28">
        <f t="shared" si="10"/>
        <v>-8.539000000000001</v>
      </c>
      <c r="F184" s="186">
        <f t="shared" si="13"/>
        <v>-13.900600693483536</v>
      </c>
      <c r="G184" s="13"/>
      <c r="H184" s="13"/>
      <c r="I184" s="28"/>
      <c r="J184" s="66"/>
    </row>
    <row r="185" spans="1:10" ht="37.5">
      <c r="A185" s="107" t="s">
        <v>160</v>
      </c>
      <c r="B185" s="36" t="s">
        <v>161</v>
      </c>
      <c r="C185" s="13">
        <v>8894.321</v>
      </c>
      <c r="D185" s="13">
        <v>10441.961</v>
      </c>
      <c r="E185" s="28">
        <f t="shared" si="10"/>
        <v>1547.6399999999994</v>
      </c>
      <c r="F185" s="186">
        <f t="shared" si="13"/>
        <v>17.400316449113983</v>
      </c>
      <c r="G185" s="13">
        <v>236.303</v>
      </c>
      <c r="H185" s="90">
        <v>678.545</v>
      </c>
      <c r="I185" s="28">
        <f aca="true" t="shared" si="14" ref="I185:I197">SUM(H185-G185)</f>
        <v>442.24199999999996</v>
      </c>
      <c r="J185" s="66">
        <f>(I185/G185)*100</f>
        <v>187.15039589002254</v>
      </c>
    </row>
    <row r="186" spans="1:10" ht="18.75">
      <c r="A186" s="107" t="s">
        <v>162</v>
      </c>
      <c r="B186" s="36" t="s">
        <v>163</v>
      </c>
      <c r="C186" s="13">
        <v>2166.747</v>
      </c>
      <c r="D186" s="13">
        <v>2428.815</v>
      </c>
      <c r="E186" s="28">
        <f t="shared" si="10"/>
        <v>262.0680000000002</v>
      </c>
      <c r="F186" s="186">
        <f t="shared" si="13"/>
        <v>12.09499770854651</v>
      </c>
      <c r="G186" s="13">
        <v>133.936</v>
      </c>
      <c r="H186" s="13">
        <v>121.801</v>
      </c>
      <c r="I186" s="28">
        <f t="shared" si="14"/>
        <v>-12.135000000000005</v>
      </c>
      <c r="J186" s="66">
        <f>(I186/G186)*100</f>
        <v>-9.06029745550114</v>
      </c>
    </row>
    <row r="187" spans="1:10" ht="18.75">
      <c r="A187" s="107" t="s">
        <v>164</v>
      </c>
      <c r="B187" s="40" t="s">
        <v>165</v>
      </c>
      <c r="C187" s="13">
        <v>224.326</v>
      </c>
      <c r="D187" s="13">
        <v>244.772</v>
      </c>
      <c r="E187" s="28">
        <f t="shared" si="10"/>
        <v>20.445999999999998</v>
      </c>
      <c r="F187" s="186">
        <f t="shared" si="13"/>
        <v>9.11441384413755</v>
      </c>
      <c r="G187" s="13"/>
      <c r="H187" s="13"/>
      <c r="I187" s="28"/>
      <c r="J187" s="66"/>
    </row>
    <row r="188" spans="1:10" ht="18.75">
      <c r="A188" s="107" t="s">
        <v>273</v>
      </c>
      <c r="B188" s="91" t="s">
        <v>278</v>
      </c>
      <c r="C188" s="13">
        <v>436.383</v>
      </c>
      <c r="D188" s="13">
        <v>502.311</v>
      </c>
      <c r="E188" s="28">
        <f>SUM(D188-C188)</f>
        <v>65.928</v>
      </c>
      <c r="F188" s="186">
        <f t="shared" si="13"/>
        <v>15.107829590061941</v>
      </c>
      <c r="G188" s="13"/>
      <c r="H188" s="13"/>
      <c r="I188" s="28"/>
      <c r="J188" s="66"/>
    </row>
    <row r="189" spans="1:10" ht="46.5" customHeight="1">
      <c r="A189" s="107" t="s">
        <v>234</v>
      </c>
      <c r="B189" s="40" t="s">
        <v>236</v>
      </c>
      <c r="C189" s="13">
        <v>1564.515</v>
      </c>
      <c r="D189" s="13">
        <v>1812.867</v>
      </c>
      <c r="E189" s="28">
        <f t="shared" si="10"/>
        <v>248.35199999999986</v>
      </c>
      <c r="F189" s="186">
        <f t="shared" si="13"/>
        <v>15.874056816329652</v>
      </c>
      <c r="G189" s="13">
        <v>57.587</v>
      </c>
      <c r="H189" s="13">
        <v>548.349</v>
      </c>
      <c r="I189" s="28">
        <f t="shared" si="14"/>
        <v>490.76200000000006</v>
      </c>
      <c r="J189" s="66" t="s">
        <v>412</v>
      </c>
    </row>
    <row r="190" spans="1:10" ht="26.25" customHeight="1">
      <c r="A190" s="107" t="s">
        <v>390</v>
      </c>
      <c r="B190" s="91" t="s">
        <v>399</v>
      </c>
      <c r="C190" s="13"/>
      <c r="D190" s="13">
        <v>1070.385</v>
      </c>
      <c r="E190" s="28">
        <f>SUM(D190-C190)</f>
        <v>1070.385</v>
      </c>
      <c r="F190" s="186" t="e">
        <f t="shared" si="13"/>
        <v>#DIV/0!</v>
      </c>
      <c r="G190" s="13"/>
      <c r="H190" s="13"/>
      <c r="I190" s="28"/>
      <c r="J190" s="66"/>
    </row>
    <row r="191" spans="1:10" ht="20.25">
      <c r="A191" s="106" t="s">
        <v>166</v>
      </c>
      <c r="B191" s="37" t="s">
        <v>167</v>
      </c>
      <c r="C191" s="18"/>
      <c r="D191" s="18"/>
      <c r="E191" s="28"/>
      <c r="F191" s="186"/>
      <c r="G191" s="18">
        <f>SUM(G192:G194)</f>
        <v>736.0550000000001</v>
      </c>
      <c r="H191" s="18">
        <f>SUM(H192:H194)</f>
        <v>9926.691</v>
      </c>
      <c r="I191" s="28">
        <f t="shared" si="14"/>
        <v>9190.636</v>
      </c>
      <c r="J191" s="66" t="s">
        <v>411</v>
      </c>
    </row>
    <row r="192" spans="1:10" ht="18.75">
      <c r="A192" s="107" t="s">
        <v>168</v>
      </c>
      <c r="B192" s="38" t="s">
        <v>169</v>
      </c>
      <c r="C192" s="13"/>
      <c r="D192" s="13"/>
      <c r="E192" s="28"/>
      <c r="F192" s="186"/>
      <c r="G192" s="13">
        <v>698.965</v>
      </c>
      <c r="H192" s="13">
        <v>8022.015</v>
      </c>
      <c r="I192" s="28">
        <f t="shared" si="14"/>
        <v>7323.05</v>
      </c>
      <c r="J192" s="66" t="s">
        <v>410</v>
      </c>
    </row>
    <row r="193" spans="1:10" ht="37.5">
      <c r="A193" s="107" t="s">
        <v>170</v>
      </c>
      <c r="B193" s="50" t="s">
        <v>171</v>
      </c>
      <c r="C193" s="13"/>
      <c r="D193" s="13"/>
      <c r="E193" s="28"/>
      <c r="F193" s="186"/>
      <c r="G193" s="13">
        <v>37.09</v>
      </c>
      <c r="H193" s="13">
        <v>999.169</v>
      </c>
      <c r="I193" s="28">
        <f t="shared" si="14"/>
        <v>962.079</v>
      </c>
      <c r="J193" s="73" t="s">
        <v>409</v>
      </c>
    </row>
    <row r="194" spans="1:10" ht="18.75">
      <c r="A194" s="107" t="s">
        <v>274</v>
      </c>
      <c r="B194" s="92" t="s">
        <v>279</v>
      </c>
      <c r="C194" s="13"/>
      <c r="D194" s="13"/>
      <c r="E194" s="28"/>
      <c r="F194" s="186"/>
      <c r="G194" s="13"/>
      <c r="H194" s="13">
        <v>905.507</v>
      </c>
      <c r="I194" s="28">
        <f t="shared" si="14"/>
        <v>905.507</v>
      </c>
      <c r="J194" s="73"/>
    </row>
    <row r="195" spans="1:10" ht="40.5">
      <c r="A195" s="106" t="s">
        <v>172</v>
      </c>
      <c r="B195" s="37" t="s">
        <v>173</v>
      </c>
      <c r="C195" s="18">
        <f>C196</f>
        <v>27.636</v>
      </c>
      <c r="D195" s="18">
        <f>D196</f>
        <v>53.806</v>
      </c>
      <c r="E195" s="28">
        <f t="shared" si="10"/>
        <v>26.169999999999998</v>
      </c>
      <c r="F195" s="186">
        <f aca="true" t="shared" si="15" ref="F195:F201">(E195/C195)*100</f>
        <v>94.69532493848602</v>
      </c>
      <c r="G195" s="18">
        <f>G196</f>
        <v>17.869</v>
      </c>
      <c r="H195" s="18">
        <f>H196</f>
        <v>9.097</v>
      </c>
      <c r="I195" s="28">
        <f t="shared" si="14"/>
        <v>-8.772</v>
      </c>
      <c r="J195" s="73">
        <f>(I195/G195)*100</f>
        <v>-49.09060383905087</v>
      </c>
    </row>
    <row r="196" spans="1:10" ht="18.75">
      <c r="A196" s="107" t="s">
        <v>174</v>
      </c>
      <c r="B196" s="36" t="s">
        <v>175</v>
      </c>
      <c r="C196" s="13">
        <v>27.636</v>
      </c>
      <c r="D196" s="13">
        <v>53.806</v>
      </c>
      <c r="E196" s="28">
        <f t="shared" si="10"/>
        <v>26.169999999999998</v>
      </c>
      <c r="F196" s="186">
        <f t="shared" si="15"/>
        <v>94.69532493848602</v>
      </c>
      <c r="G196" s="13">
        <v>17.869</v>
      </c>
      <c r="H196" s="13">
        <v>9.097</v>
      </c>
      <c r="I196" s="28">
        <f t="shared" si="14"/>
        <v>-8.772</v>
      </c>
      <c r="J196" s="73">
        <f>(I196/G196)*100</f>
        <v>-49.09060383905087</v>
      </c>
    </row>
    <row r="197" spans="1:10" ht="40.5">
      <c r="A197" s="108" t="s">
        <v>176</v>
      </c>
      <c r="B197" s="49" t="s">
        <v>177</v>
      </c>
      <c r="C197" s="18">
        <f>SUM(C198:C203)</f>
        <v>13296.485</v>
      </c>
      <c r="D197" s="18">
        <f>SUM(D198:D203)</f>
        <v>21189.326</v>
      </c>
      <c r="E197" s="28">
        <f t="shared" si="10"/>
        <v>7892.841</v>
      </c>
      <c r="F197" s="186">
        <f t="shared" si="15"/>
        <v>59.360357267352995</v>
      </c>
      <c r="G197" s="18">
        <f>SUM(G198:G203)</f>
        <v>4124.19</v>
      </c>
      <c r="H197" s="18">
        <f>SUM(H198:H203)</f>
        <v>16599.694</v>
      </c>
      <c r="I197" s="28">
        <f t="shared" si="14"/>
        <v>12475.504</v>
      </c>
      <c r="J197" s="73" t="s">
        <v>408</v>
      </c>
    </row>
    <row r="198" spans="1:10" ht="37.5">
      <c r="A198" s="111" t="s">
        <v>178</v>
      </c>
      <c r="B198" s="36" t="s">
        <v>179</v>
      </c>
      <c r="C198" s="13">
        <v>329.118</v>
      </c>
      <c r="D198" s="13">
        <v>529.894</v>
      </c>
      <c r="E198" s="28">
        <f t="shared" si="10"/>
        <v>200.776</v>
      </c>
      <c r="F198" s="186">
        <f t="shared" si="15"/>
        <v>61.00425987032008</v>
      </c>
      <c r="G198" s="13"/>
      <c r="H198" s="13"/>
      <c r="I198" s="28"/>
      <c r="J198" s="66"/>
    </row>
    <row r="199" spans="1:10" ht="37.5">
      <c r="A199" s="111" t="s">
        <v>180</v>
      </c>
      <c r="B199" s="40" t="s">
        <v>181</v>
      </c>
      <c r="C199" s="13">
        <v>313.655</v>
      </c>
      <c r="D199" s="13">
        <v>370.023</v>
      </c>
      <c r="E199" s="28">
        <f t="shared" si="10"/>
        <v>56.36800000000005</v>
      </c>
      <c r="F199" s="186">
        <f t="shared" si="15"/>
        <v>17.971337934992288</v>
      </c>
      <c r="G199" s="13"/>
      <c r="H199" s="13"/>
      <c r="I199" s="28"/>
      <c r="J199" s="66"/>
    </row>
    <row r="200" spans="1:10" ht="37.5">
      <c r="A200" s="111" t="s">
        <v>182</v>
      </c>
      <c r="B200" s="40" t="s">
        <v>183</v>
      </c>
      <c r="C200" s="13">
        <v>271.273</v>
      </c>
      <c r="D200" s="13">
        <v>379.766</v>
      </c>
      <c r="E200" s="28">
        <f t="shared" si="10"/>
        <v>108.493</v>
      </c>
      <c r="F200" s="186">
        <f t="shared" si="15"/>
        <v>39.99402815613791</v>
      </c>
      <c r="G200" s="13"/>
      <c r="H200" s="13"/>
      <c r="I200" s="28"/>
      <c r="J200" s="66"/>
    </row>
    <row r="201" spans="1:10" ht="37.5">
      <c r="A201" s="111" t="s">
        <v>184</v>
      </c>
      <c r="B201" s="36" t="s">
        <v>185</v>
      </c>
      <c r="C201" s="13">
        <v>12382.439</v>
      </c>
      <c r="D201" s="13">
        <v>12936.948</v>
      </c>
      <c r="E201" s="28">
        <f t="shared" si="10"/>
        <v>554.509</v>
      </c>
      <c r="F201" s="186">
        <f t="shared" si="15"/>
        <v>4.478188828549852</v>
      </c>
      <c r="G201" s="13"/>
      <c r="H201" s="13"/>
      <c r="I201" s="28"/>
      <c r="J201" s="66"/>
    </row>
    <row r="202" spans="1:10" ht="12" customHeight="1">
      <c r="A202" s="111"/>
      <c r="B202" s="36"/>
      <c r="C202" s="13"/>
      <c r="D202" s="13"/>
      <c r="E202" s="28"/>
      <c r="F202" s="186"/>
      <c r="G202" s="13"/>
      <c r="H202" s="13"/>
      <c r="I202" s="28"/>
      <c r="J202" s="66"/>
    </row>
    <row r="203" spans="1:10" ht="37.5">
      <c r="A203" s="107" t="s">
        <v>186</v>
      </c>
      <c r="B203" s="36" t="s">
        <v>187</v>
      </c>
      <c r="C203" s="13"/>
      <c r="D203" s="13">
        <v>6972.695</v>
      </c>
      <c r="E203" s="28"/>
      <c r="F203" s="186"/>
      <c r="G203" s="13">
        <v>4124.19</v>
      </c>
      <c r="H203" s="13">
        <v>16599.694</v>
      </c>
      <c r="I203" s="28">
        <f>SUM(H203-G203)</f>
        <v>12475.504</v>
      </c>
      <c r="J203" s="73" t="s">
        <v>408</v>
      </c>
    </row>
    <row r="204" spans="1:10" ht="20.25">
      <c r="A204" s="108" t="s">
        <v>188</v>
      </c>
      <c r="B204" s="37" t="s">
        <v>189</v>
      </c>
      <c r="C204" s="18">
        <f>SUM(C205:C208)</f>
        <v>47.543</v>
      </c>
      <c r="D204" s="18">
        <f>SUM(D205:D208)</f>
        <v>123.821</v>
      </c>
      <c r="E204" s="28">
        <f>SUM(D204-C204)</f>
        <v>76.27799999999999</v>
      </c>
      <c r="F204" s="186">
        <f>(E204/C204)*100</f>
        <v>160.4400227162779</v>
      </c>
      <c r="G204" s="18">
        <f>SUM(G205:G208)</f>
        <v>492.665</v>
      </c>
      <c r="H204" s="18">
        <f>SUM(H205:H208)</f>
        <v>12697.198</v>
      </c>
      <c r="I204" s="28">
        <f>SUM(H204-G204)</f>
        <v>12204.533</v>
      </c>
      <c r="J204" s="66" t="s">
        <v>407</v>
      </c>
    </row>
    <row r="205" spans="1:10" ht="37.5">
      <c r="A205" s="111" t="s">
        <v>190</v>
      </c>
      <c r="B205" s="38" t="s">
        <v>191</v>
      </c>
      <c r="C205" s="17">
        <v>37.543</v>
      </c>
      <c r="D205" s="17">
        <v>98.821</v>
      </c>
      <c r="E205" s="28">
        <f>SUM(D205-C205)</f>
        <v>61.278</v>
      </c>
      <c r="F205" s="186">
        <f>(E205/C205)*100</f>
        <v>163.22084010334817</v>
      </c>
      <c r="G205" s="17"/>
      <c r="H205" s="17">
        <v>1517.198</v>
      </c>
      <c r="I205" s="28">
        <f>SUM(H205-G205)</f>
        <v>1517.198</v>
      </c>
      <c r="J205" s="66"/>
    </row>
    <row r="206" spans="1:10" ht="18.75">
      <c r="A206" s="107" t="s">
        <v>275</v>
      </c>
      <c r="B206" s="36" t="s">
        <v>280</v>
      </c>
      <c r="C206" s="13"/>
      <c r="D206" s="13">
        <v>25</v>
      </c>
      <c r="E206" s="28">
        <f>SUM(D206-C206)</f>
        <v>25</v>
      </c>
      <c r="F206" s="186" t="e">
        <f>(E206/C206)*100</f>
        <v>#DIV/0!</v>
      </c>
      <c r="G206" s="13"/>
      <c r="H206" s="13"/>
      <c r="I206" s="28"/>
      <c r="J206" s="66"/>
    </row>
    <row r="207" spans="1:10" ht="56.25">
      <c r="A207" s="107" t="s">
        <v>192</v>
      </c>
      <c r="B207" s="36" t="s">
        <v>193</v>
      </c>
      <c r="C207" s="13"/>
      <c r="D207" s="13"/>
      <c r="E207" s="28"/>
      <c r="F207" s="186"/>
      <c r="G207" s="13">
        <v>492.665</v>
      </c>
      <c r="H207" s="13">
        <v>11180</v>
      </c>
      <c r="I207" s="28">
        <f>SUM(H207-G207)</f>
        <v>10687.335</v>
      </c>
      <c r="J207" s="66" t="s">
        <v>406</v>
      </c>
    </row>
    <row r="208" spans="1:10" ht="22.5" customHeight="1">
      <c r="A208" s="107" t="s">
        <v>260</v>
      </c>
      <c r="B208" s="82" t="s">
        <v>262</v>
      </c>
      <c r="C208" s="13">
        <v>10</v>
      </c>
      <c r="D208" s="13"/>
      <c r="E208" s="28">
        <f>SUM(D208-C208)</f>
        <v>-10</v>
      </c>
      <c r="F208" s="186">
        <f>(E208/C208)*100</f>
        <v>-100</v>
      </c>
      <c r="G208" s="13"/>
      <c r="H208" s="13"/>
      <c r="I208" s="28"/>
      <c r="J208" s="66"/>
    </row>
    <row r="209" spans="1:10" ht="20.25">
      <c r="A209" s="106"/>
      <c r="B209" s="49"/>
      <c r="C209" s="13"/>
      <c r="D209" s="13"/>
      <c r="E209" s="28"/>
      <c r="F209" s="186"/>
      <c r="G209" s="60"/>
      <c r="H209" s="60"/>
      <c r="I209" s="28"/>
      <c r="J209" s="66"/>
    </row>
    <row r="210" spans="1:10" ht="42" customHeight="1">
      <c r="A210" s="106" t="s">
        <v>392</v>
      </c>
      <c r="B210" s="49" t="s">
        <v>400</v>
      </c>
      <c r="C210" s="18">
        <f>SUM(C211:C213)</f>
        <v>0</v>
      </c>
      <c r="D210" s="18">
        <f>SUM(D211:D213)</f>
        <v>33.638</v>
      </c>
      <c r="E210" s="28">
        <f>SUM(D210-C210)</f>
        <v>33.638</v>
      </c>
      <c r="F210" s="186"/>
      <c r="G210" s="60"/>
      <c r="H210" s="60"/>
      <c r="I210" s="28"/>
      <c r="J210" s="66"/>
    </row>
    <row r="211" spans="1:10" ht="20.25">
      <c r="A211" s="107" t="s">
        <v>391</v>
      </c>
      <c r="B211" s="171" t="s">
        <v>401</v>
      </c>
      <c r="C211" s="13"/>
      <c r="D211" s="13">
        <v>33.638</v>
      </c>
      <c r="E211" s="28">
        <f>SUM(D211-C211)</f>
        <v>33.638</v>
      </c>
      <c r="F211" s="186"/>
      <c r="G211" s="60"/>
      <c r="H211" s="60"/>
      <c r="I211" s="28"/>
      <c r="J211" s="66"/>
    </row>
    <row r="212" spans="1:10" ht="20.25">
      <c r="A212" s="106"/>
      <c r="B212" s="49"/>
      <c r="C212" s="13"/>
      <c r="D212" s="13"/>
      <c r="E212" s="28"/>
      <c r="F212" s="186"/>
      <c r="G212" s="60"/>
      <c r="H212" s="60"/>
      <c r="I212" s="28"/>
      <c r="J212" s="66"/>
    </row>
    <row r="213" spans="1:10" ht="18.75">
      <c r="A213" s="107"/>
      <c r="B213" s="36"/>
      <c r="C213" s="13"/>
      <c r="D213" s="13"/>
      <c r="E213" s="28"/>
      <c r="F213" s="186"/>
      <c r="G213" s="13"/>
      <c r="H213" s="13"/>
      <c r="I213" s="28"/>
      <c r="J213" s="66"/>
    </row>
    <row r="214" spans="1:10" ht="37.5">
      <c r="A214" s="113" t="s">
        <v>194</v>
      </c>
      <c r="B214" s="51" t="s">
        <v>195</v>
      </c>
      <c r="C214" s="18">
        <f>C215+C216</f>
        <v>3473.783</v>
      </c>
      <c r="D214" s="18">
        <f>D215+D216</f>
        <v>2203.341</v>
      </c>
      <c r="E214" s="28">
        <f t="shared" si="10"/>
        <v>-1270.442</v>
      </c>
      <c r="F214" s="186">
        <f>(E214/C214)*100</f>
        <v>-36.57229020926177</v>
      </c>
      <c r="G214" s="18">
        <f>G215+G216</f>
        <v>0</v>
      </c>
      <c r="H214" s="18">
        <f>H215+H216</f>
        <v>0.084</v>
      </c>
      <c r="I214" s="28">
        <f>SUM(H214-G214)</f>
        <v>0.084</v>
      </c>
      <c r="J214" s="73"/>
    </row>
    <row r="215" spans="1:10" ht="37.5">
      <c r="A215" s="107" t="s">
        <v>196</v>
      </c>
      <c r="B215" s="36" t="s">
        <v>197</v>
      </c>
      <c r="C215" s="17">
        <v>3473.783</v>
      </c>
      <c r="D215" s="17">
        <v>2199.607</v>
      </c>
      <c r="E215" s="28">
        <f t="shared" si="10"/>
        <v>-1274.176</v>
      </c>
      <c r="F215" s="186">
        <f>(E215/C215)*100</f>
        <v>-36.67978109168016</v>
      </c>
      <c r="G215" s="17"/>
      <c r="H215" s="17"/>
      <c r="I215" s="28"/>
      <c r="J215" s="73"/>
    </row>
    <row r="216" spans="1:10" ht="18.75">
      <c r="A216" s="107" t="s">
        <v>198</v>
      </c>
      <c r="B216" s="36" t="s">
        <v>199</v>
      </c>
      <c r="C216" s="17"/>
      <c r="D216" s="17">
        <v>3.734</v>
      </c>
      <c r="E216" s="28">
        <f t="shared" si="10"/>
        <v>3.734</v>
      </c>
      <c r="F216" s="186"/>
      <c r="G216" s="17"/>
      <c r="H216" s="17">
        <v>0.084</v>
      </c>
      <c r="I216" s="28">
        <f>SUM(H216-G216)</f>
        <v>0.084</v>
      </c>
      <c r="J216" s="73"/>
    </row>
    <row r="217" spans="1:10" ht="20.25">
      <c r="A217" s="108" t="s">
        <v>200</v>
      </c>
      <c r="B217" s="37" t="s">
        <v>2</v>
      </c>
      <c r="C217" s="18"/>
      <c r="D217" s="18"/>
      <c r="E217" s="28"/>
      <c r="F217" s="186"/>
      <c r="G217" s="18">
        <f>G218</f>
        <v>832.19</v>
      </c>
      <c r="H217" s="18">
        <f>H218</f>
        <v>286.245</v>
      </c>
      <c r="I217" s="28">
        <f>SUM(H217-G217)</f>
        <v>-545.945</v>
      </c>
      <c r="J217" s="66">
        <f>(I217/G217)*100</f>
        <v>-65.60340787560534</v>
      </c>
    </row>
    <row r="218" spans="1:10" ht="18.75">
      <c r="A218" s="107" t="s">
        <v>201</v>
      </c>
      <c r="B218" s="36" t="s">
        <v>202</v>
      </c>
      <c r="C218" s="17"/>
      <c r="D218" s="17"/>
      <c r="E218" s="28"/>
      <c r="F218" s="186"/>
      <c r="G218" s="17">
        <v>832.19</v>
      </c>
      <c r="H218" s="17">
        <v>286.245</v>
      </c>
      <c r="I218" s="28">
        <f>SUM(H218-G218)</f>
        <v>-545.945</v>
      </c>
      <c r="J218" s="66">
        <f>(I218/G218)*100</f>
        <v>-65.60340787560534</v>
      </c>
    </row>
    <row r="219" spans="1:10" ht="20.25">
      <c r="A219" s="114" t="s">
        <v>203</v>
      </c>
      <c r="B219" s="52" t="s">
        <v>204</v>
      </c>
      <c r="C219" s="18">
        <f>SUM(C220:C224)</f>
        <v>851.4380000000001</v>
      </c>
      <c r="D219" s="18">
        <f>SUM(D220:D224)</f>
        <v>598.956</v>
      </c>
      <c r="E219" s="28">
        <f t="shared" si="10"/>
        <v>-252.48200000000008</v>
      </c>
      <c r="F219" s="186">
        <f>(E219/C219)*100</f>
        <v>-29.653597795729112</v>
      </c>
      <c r="G219" s="18"/>
      <c r="H219" s="18"/>
      <c r="I219" s="28"/>
      <c r="J219" s="66"/>
    </row>
    <row r="220" spans="1:10" ht="40.5" customHeight="1">
      <c r="A220" s="115" t="s">
        <v>282</v>
      </c>
      <c r="B220" s="48" t="s">
        <v>283</v>
      </c>
      <c r="C220" s="17">
        <v>469.747</v>
      </c>
      <c r="D220" s="17"/>
      <c r="E220" s="28"/>
      <c r="F220" s="186"/>
      <c r="G220" s="18"/>
      <c r="H220" s="18"/>
      <c r="I220" s="28"/>
      <c r="J220" s="66"/>
    </row>
    <row r="221" spans="1:10" ht="18.75">
      <c r="A221" s="107" t="s">
        <v>205</v>
      </c>
      <c r="B221" s="36" t="s">
        <v>112</v>
      </c>
      <c r="C221" s="17">
        <v>230.498</v>
      </c>
      <c r="D221" s="17">
        <v>408.021</v>
      </c>
      <c r="E221" s="28">
        <f t="shared" si="10"/>
        <v>177.52300000000002</v>
      </c>
      <c r="F221" s="186">
        <f>(E221/C221)*100</f>
        <v>77.01715416185824</v>
      </c>
      <c r="G221" s="17"/>
      <c r="H221" s="17"/>
      <c r="I221" s="28"/>
      <c r="J221" s="66"/>
    </row>
    <row r="222" spans="1:10" ht="61.5" customHeight="1">
      <c r="A222" s="107" t="s">
        <v>248</v>
      </c>
      <c r="B222" s="36" t="s">
        <v>249</v>
      </c>
      <c r="C222" s="17">
        <v>3.955</v>
      </c>
      <c r="D222" s="17">
        <v>5.257</v>
      </c>
      <c r="E222" s="28">
        <f>SUM(D222-C222)</f>
        <v>1.3019999999999996</v>
      </c>
      <c r="F222" s="186">
        <f>(E222/C222)*100</f>
        <v>32.920353982300874</v>
      </c>
      <c r="G222" s="17"/>
      <c r="H222" s="17"/>
      <c r="I222" s="28"/>
      <c r="J222" s="66"/>
    </row>
    <row r="223" spans="1:10" ht="62.25" customHeight="1">
      <c r="A223" s="107" t="s">
        <v>206</v>
      </c>
      <c r="B223" s="53" t="s">
        <v>207</v>
      </c>
      <c r="C223" s="17">
        <v>147.238</v>
      </c>
      <c r="D223" s="17">
        <v>185.678</v>
      </c>
      <c r="E223" s="18">
        <f>SUM(D223-C223)</f>
        <v>38.44</v>
      </c>
      <c r="F223" s="187">
        <f>(E223/C223)*100</f>
        <v>26.10739075510398</v>
      </c>
      <c r="G223" s="17"/>
      <c r="H223" s="17"/>
      <c r="I223" s="18"/>
      <c r="J223" s="67"/>
    </row>
    <row r="224" spans="1:10" ht="26.25" customHeight="1" thickBot="1">
      <c r="A224" s="109"/>
      <c r="B224" s="54"/>
      <c r="C224" s="19"/>
      <c r="D224" s="19"/>
      <c r="E224" s="29"/>
      <c r="F224" s="188"/>
      <c r="G224" s="19"/>
      <c r="H224" s="19"/>
      <c r="I224" s="30"/>
      <c r="J224" s="69"/>
    </row>
    <row r="225" spans="1:10" ht="21" thickBot="1">
      <c r="A225" s="116"/>
      <c r="B225" s="55" t="s">
        <v>254</v>
      </c>
      <c r="C225" s="61">
        <f>C92+C94+C96+C111+C120+C164+C176+C182+C191+C195+C197+C204+C214+C217+C219</f>
        <v>754548.251</v>
      </c>
      <c r="D225" s="61">
        <f>D92+D94+D96+D111+D120+D164+D176+D182+D191+D195+D197+D204+D214+D217+D219+D210</f>
        <v>871999.8730000001</v>
      </c>
      <c r="E225" s="62">
        <f t="shared" si="10"/>
        <v>117451.62200000009</v>
      </c>
      <c r="F225" s="189">
        <f>(E225/C225)*100</f>
        <v>15.56581992527872</v>
      </c>
      <c r="G225" s="178">
        <f>G92+G94+G96+G111+G120+G164+G176+G182+G191+G195+G197+G204+G214+G217+G219</f>
        <v>43429.26400000001</v>
      </c>
      <c r="H225" s="61">
        <f>H92+H94+H96+H111+H120+H164+H176+H182+H191+H195+H197+H204+H214+H217+H219</f>
        <v>86969.517</v>
      </c>
      <c r="I225" s="62">
        <f>SUM(H225-G225)</f>
        <v>43540.253</v>
      </c>
      <c r="J225" s="70">
        <f>(I225/G225)*100</f>
        <v>100.2555627007632</v>
      </c>
    </row>
    <row r="226" spans="1:10" ht="20.25">
      <c r="A226" s="159"/>
      <c r="B226" s="160" t="s">
        <v>208</v>
      </c>
      <c r="C226" s="161">
        <f>SUM(C227:C230)</f>
        <v>14350.758</v>
      </c>
      <c r="D226" s="176">
        <f>SUM(D227:D230)</f>
        <v>21805.34</v>
      </c>
      <c r="E226" s="175">
        <f t="shared" si="10"/>
        <v>7454.582</v>
      </c>
      <c r="F226" s="190">
        <f>(E226/C226)*100</f>
        <v>51.94556273612865</v>
      </c>
      <c r="G226" s="177"/>
      <c r="H226" s="164"/>
      <c r="I226" s="28"/>
      <c r="J226" s="66"/>
    </row>
    <row r="227" spans="1:10" ht="18.75">
      <c r="A227" s="107" t="s">
        <v>393</v>
      </c>
      <c r="B227" s="172" t="s">
        <v>402</v>
      </c>
      <c r="C227" s="162"/>
      <c r="D227" s="165">
        <v>9209.4</v>
      </c>
      <c r="E227" s="175">
        <f>SUM(D227-C227)</f>
        <v>9209.4</v>
      </c>
      <c r="F227" s="186"/>
      <c r="G227" s="173"/>
      <c r="H227" s="165"/>
      <c r="I227" s="18"/>
      <c r="J227" s="67"/>
    </row>
    <row r="228" spans="1:10" ht="65.25" customHeight="1">
      <c r="A228" s="107" t="s">
        <v>209</v>
      </c>
      <c r="B228" s="163" t="s">
        <v>222</v>
      </c>
      <c r="C228" s="17">
        <v>14350.758</v>
      </c>
      <c r="D228" s="17"/>
      <c r="E228" s="18">
        <f t="shared" si="10"/>
        <v>-14350.758</v>
      </c>
      <c r="F228" s="187">
        <f>(E228/C228)*100</f>
        <v>-100</v>
      </c>
      <c r="G228" s="174"/>
      <c r="H228" s="166"/>
      <c r="I228" s="18"/>
      <c r="J228" s="67"/>
    </row>
    <row r="229" spans="1:10" ht="24.75" customHeight="1">
      <c r="A229" s="109" t="s">
        <v>394</v>
      </c>
      <c r="B229" s="56" t="s">
        <v>403</v>
      </c>
      <c r="C229" s="19"/>
      <c r="D229" s="19">
        <v>12595.94</v>
      </c>
      <c r="E229" s="18">
        <f>SUM(D229-C229)</f>
        <v>12595.94</v>
      </c>
      <c r="F229" s="187"/>
      <c r="G229" s="19"/>
      <c r="H229" s="167"/>
      <c r="I229" s="18"/>
      <c r="J229" s="67"/>
    </row>
    <row r="230" spans="1:10" ht="15" customHeight="1" thickBot="1">
      <c r="A230" s="109"/>
      <c r="B230" s="56"/>
      <c r="C230" s="19"/>
      <c r="D230" s="19"/>
      <c r="E230" s="30"/>
      <c r="F230" s="191"/>
      <c r="G230" s="19"/>
      <c r="H230" s="19"/>
      <c r="I230" s="30"/>
      <c r="J230" s="69"/>
    </row>
    <row r="231" spans="1:10" ht="25.5" customHeight="1" thickBot="1">
      <c r="A231" s="117"/>
      <c r="B231" s="57" t="s">
        <v>256</v>
      </c>
      <c r="C231" s="63">
        <f>C225+C226</f>
        <v>768899.0090000001</v>
      </c>
      <c r="D231" s="63">
        <f>D225+D226</f>
        <v>893805.2130000001</v>
      </c>
      <c r="E231" s="64">
        <f>SUM(D231-C231)</f>
        <v>124906.20400000003</v>
      </c>
      <c r="F231" s="192">
        <f>(E231/C231)*100</f>
        <v>16.24481271766082</v>
      </c>
      <c r="G231" s="63">
        <f>G225+G226</f>
        <v>43429.26400000001</v>
      </c>
      <c r="H231" s="63">
        <f>H225+H226</f>
        <v>86969.517</v>
      </c>
      <c r="I231" s="64">
        <f>SUM(H231-G231)</f>
        <v>43540.253</v>
      </c>
      <c r="J231" s="71">
        <f>(I231/G231)*100</f>
        <v>100.2555627007632</v>
      </c>
    </row>
    <row r="232" spans="1:10" ht="22.5" customHeight="1" thickBot="1">
      <c r="A232" s="118"/>
      <c r="B232" s="58" t="s">
        <v>255</v>
      </c>
      <c r="C232" s="64">
        <f>SUM(C233:C234)</f>
        <v>428.966</v>
      </c>
      <c r="D232" s="64">
        <f>SUM(D233:D234)</f>
        <v>3895.314</v>
      </c>
      <c r="E232" s="65"/>
      <c r="F232" s="193"/>
      <c r="G232" s="64">
        <f>SUM(G233:G234)</f>
        <v>-232.306</v>
      </c>
      <c r="H232" s="64">
        <f>SUM(H233:H234)</f>
        <v>-385.484</v>
      </c>
      <c r="I232" s="64">
        <f>SUM(H232-G232)</f>
        <v>-153.17799999999997</v>
      </c>
      <c r="J232" s="72">
        <f>(I232/G232)*100</f>
        <v>65.93803001213915</v>
      </c>
    </row>
    <row r="233" spans="1:10" ht="42.75" customHeight="1" thickBot="1">
      <c r="A233" s="107" t="s">
        <v>211</v>
      </c>
      <c r="B233" s="21" t="s">
        <v>213</v>
      </c>
      <c r="C233" s="17">
        <v>428.966</v>
      </c>
      <c r="D233" s="17">
        <v>3895.314</v>
      </c>
      <c r="E233" s="64">
        <f>SUM(D233-C233)</f>
        <v>3466.348</v>
      </c>
      <c r="F233" s="192">
        <f>(E233/C233)*100</f>
        <v>808.0705696955004</v>
      </c>
      <c r="G233" s="20">
        <v>68.703</v>
      </c>
      <c r="H233" s="20">
        <v>156.743</v>
      </c>
      <c r="I233" s="28">
        <f>SUM(H233-G233)</f>
        <v>88.03999999999999</v>
      </c>
      <c r="J233" s="73">
        <f>(I233/G233)*100</f>
        <v>128.1457869379794</v>
      </c>
    </row>
    <row r="234" spans="1:10" ht="42.75" customHeight="1" thickBot="1">
      <c r="A234" s="109" t="s">
        <v>212</v>
      </c>
      <c r="B234" s="25" t="s">
        <v>214</v>
      </c>
      <c r="C234" s="19"/>
      <c r="D234" s="19"/>
      <c r="E234" s="29"/>
      <c r="F234" s="194"/>
      <c r="G234" s="19">
        <v>-301.009</v>
      </c>
      <c r="H234" s="19">
        <v>-542.227</v>
      </c>
      <c r="I234" s="29">
        <f>SUM(H234-G234)</f>
        <v>-241.21799999999996</v>
      </c>
      <c r="J234" s="74">
        <f>(I234/G234)*100</f>
        <v>80.13647432468794</v>
      </c>
    </row>
    <row r="235" spans="1:10" ht="21" thickBot="1">
      <c r="A235" s="119"/>
      <c r="B235" s="58" t="s">
        <v>221</v>
      </c>
      <c r="C235" s="63">
        <f>C231+C232</f>
        <v>769327.9750000001</v>
      </c>
      <c r="D235" s="63">
        <f>D231+D232</f>
        <v>897700.5270000001</v>
      </c>
      <c r="E235" s="65">
        <f>SUM(D235-C235)</f>
        <v>128372.55200000003</v>
      </c>
      <c r="F235" s="193">
        <f>(E235/C235)*100</f>
        <v>16.68632315105921</v>
      </c>
      <c r="G235" s="63">
        <f>G231+G232</f>
        <v>43196.95800000001</v>
      </c>
      <c r="H235" s="63">
        <f>H231+H232</f>
        <v>86584.03300000001</v>
      </c>
      <c r="I235" s="62">
        <f>SUM(H235-G235)</f>
        <v>43387.075</v>
      </c>
      <c r="J235" s="75">
        <f>(I235/G235)*100</f>
        <v>100.44011663969484</v>
      </c>
    </row>
    <row r="236" spans="1:10" ht="15">
      <c r="A236" s="120"/>
      <c r="B236" s="34"/>
      <c r="C236" s="34"/>
      <c r="D236" s="34"/>
      <c r="E236" s="34"/>
      <c r="F236" s="120"/>
      <c r="G236" s="34"/>
      <c r="H236" s="34"/>
      <c r="I236" s="34"/>
      <c r="J236" s="34"/>
    </row>
    <row r="237" spans="1:10" ht="20.25">
      <c r="A237" s="104"/>
      <c r="B237" s="122" t="s">
        <v>377</v>
      </c>
      <c r="C237" s="123"/>
      <c r="D237" s="123"/>
      <c r="E237" s="124"/>
      <c r="F237" s="195"/>
      <c r="G237" s="126"/>
      <c r="H237" s="126"/>
      <c r="I237" s="124"/>
      <c r="J237" s="125"/>
    </row>
    <row r="238" spans="1:10" ht="20.25">
      <c r="A238" s="127"/>
      <c r="B238" s="128" t="s">
        <v>378</v>
      </c>
      <c r="C238" s="123">
        <v>-22355.019</v>
      </c>
      <c r="D238" s="123">
        <v>202643.698</v>
      </c>
      <c r="E238" s="129">
        <f aca="true" t="shared" si="16" ref="E238:E243">SUM(D238-C238)</f>
        <v>224998.717</v>
      </c>
      <c r="F238" s="195" t="s">
        <v>422</v>
      </c>
      <c r="G238" s="123">
        <v>64541.606</v>
      </c>
      <c r="H238" s="123">
        <v>-53971.117</v>
      </c>
      <c r="I238" s="130">
        <f>SUM(H238-G238)</f>
        <v>-118512.723</v>
      </c>
      <c r="J238" s="131">
        <f>(I238/G238)*100</f>
        <v>-183.6222095248141</v>
      </c>
    </row>
    <row r="239" spans="1:10" ht="20.25">
      <c r="A239" s="132">
        <v>200000</v>
      </c>
      <c r="B239" s="128" t="s">
        <v>379</v>
      </c>
      <c r="C239" s="132">
        <v>22355.019</v>
      </c>
      <c r="D239" s="132">
        <v>-202643.698</v>
      </c>
      <c r="E239" s="179">
        <f t="shared" si="16"/>
        <v>-224998.717</v>
      </c>
      <c r="F239" s="195" t="s">
        <v>422</v>
      </c>
      <c r="G239" s="180">
        <v>66127.601</v>
      </c>
      <c r="H239" s="123">
        <v>53971.117</v>
      </c>
      <c r="I239" s="130">
        <f>SUM(H239-G239)</f>
        <v>-12156.483999999997</v>
      </c>
      <c r="J239" s="131">
        <f>(I239/G239)*100</f>
        <v>-18.38337368385706</v>
      </c>
    </row>
    <row r="240" spans="1:10" ht="40.5">
      <c r="A240" s="133">
        <v>203400</v>
      </c>
      <c r="B240" s="134" t="s">
        <v>380</v>
      </c>
      <c r="C240" s="133"/>
      <c r="D240" s="133"/>
      <c r="E240" s="135"/>
      <c r="F240" s="136"/>
      <c r="G240" s="137"/>
      <c r="H240" s="137"/>
      <c r="I240" s="138"/>
      <c r="J240" s="139"/>
    </row>
    <row r="241" spans="1:10" ht="40.5">
      <c r="A241" s="140">
        <v>205000</v>
      </c>
      <c r="B241" s="141" t="s">
        <v>381</v>
      </c>
      <c r="C241" s="142">
        <v>-30366.711</v>
      </c>
      <c r="D241" s="142">
        <v>-5478.137</v>
      </c>
      <c r="E241" s="135">
        <f t="shared" si="16"/>
        <v>24888.574</v>
      </c>
      <c r="F241" s="195">
        <f>(E241/C241)*100</f>
        <v>-81.96005817027732</v>
      </c>
      <c r="G241" s="184">
        <v>-32621.517</v>
      </c>
      <c r="H241" s="140">
        <v>-8081.836</v>
      </c>
      <c r="I241" s="143">
        <f>SUM(H241-G241)</f>
        <v>24539.681</v>
      </c>
      <c r="J241" s="144">
        <f>(I241/G241)*100</f>
        <v>-75.22544399146122</v>
      </c>
    </row>
    <row r="242" spans="1:10" ht="20.25">
      <c r="A242" s="140">
        <v>208000</v>
      </c>
      <c r="B242" s="145" t="s">
        <v>382</v>
      </c>
      <c r="C242" s="183">
        <v>52721.73</v>
      </c>
      <c r="D242" s="143">
        <v>-197165.561</v>
      </c>
      <c r="E242" s="135">
        <f t="shared" si="16"/>
        <v>-249887.291</v>
      </c>
      <c r="F242" s="195">
        <f>(E242/C242)*100</f>
        <v>-473.9739970596564</v>
      </c>
      <c r="G242" s="146">
        <v>-31920.089</v>
      </c>
      <c r="H242" s="146">
        <v>62052.953</v>
      </c>
      <c r="I242" s="143">
        <f>SUM(H242-G242)</f>
        <v>93973.042</v>
      </c>
      <c r="J242" s="131" t="s">
        <v>435</v>
      </c>
    </row>
    <row r="243" spans="1:10" ht="40.5">
      <c r="A243" s="147">
        <v>900230</v>
      </c>
      <c r="B243" s="148" t="s">
        <v>383</v>
      </c>
      <c r="C243" s="149">
        <v>22355.019</v>
      </c>
      <c r="D243" s="149">
        <v>-202643.698</v>
      </c>
      <c r="E243" s="149">
        <f t="shared" si="16"/>
        <v>-224998.717</v>
      </c>
      <c r="F243" s="195" t="s">
        <v>422</v>
      </c>
      <c r="G243" s="149">
        <v>-64541.606</v>
      </c>
      <c r="H243" s="149">
        <v>53971.117</v>
      </c>
      <c r="I243" s="151">
        <f>SUM(H243-G243)</f>
        <v>118512.723</v>
      </c>
      <c r="J243" s="131">
        <f>(I243/G243)*100</f>
        <v>-183.6222095248141</v>
      </c>
    </row>
    <row r="244" spans="1:10" ht="21" thickBot="1">
      <c r="A244" s="152" t="s">
        <v>384</v>
      </c>
      <c r="B244" s="153"/>
      <c r="C244" s="153"/>
      <c r="D244" s="153"/>
      <c r="E244" s="153"/>
      <c r="F244" s="196"/>
      <c r="G244" s="153"/>
      <c r="H244" s="153"/>
      <c r="I244" s="153"/>
      <c r="J244" s="154"/>
    </row>
    <row r="245" spans="1:10" ht="75.75" customHeight="1" thickBot="1">
      <c r="A245" s="229" t="s">
        <v>3</v>
      </c>
      <c r="B245" s="231" t="s">
        <v>385</v>
      </c>
      <c r="C245" s="231" t="s">
        <v>395</v>
      </c>
      <c r="D245" s="225" t="s">
        <v>396</v>
      </c>
      <c r="E245" s="221" t="s">
        <v>5</v>
      </c>
      <c r="F245" s="222"/>
      <c r="G245" s="223" t="s">
        <v>395</v>
      </c>
      <c r="H245" s="225" t="s">
        <v>396</v>
      </c>
      <c r="I245" s="221" t="s">
        <v>5</v>
      </c>
      <c r="J245" s="222"/>
    </row>
    <row r="246" spans="1:10" s="78" customFormat="1" ht="18.75">
      <c r="A246" s="230"/>
      <c r="B246" s="232"/>
      <c r="C246" s="232"/>
      <c r="D246" s="226"/>
      <c r="E246" s="155" t="s">
        <v>268</v>
      </c>
      <c r="F246" s="220" t="s">
        <v>269</v>
      </c>
      <c r="G246" s="224"/>
      <c r="H246" s="226"/>
      <c r="I246" s="155" t="s">
        <v>268</v>
      </c>
      <c r="J246" s="156" t="s">
        <v>269</v>
      </c>
    </row>
    <row r="247" spans="1:10" ht="20.25">
      <c r="A247" s="147">
        <v>400000</v>
      </c>
      <c r="B247" s="157" t="s">
        <v>386</v>
      </c>
      <c r="C247" s="182">
        <v>107167.6</v>
      </c>
      <c r="D247" s="170">
        <v>81646.317</v>
      </c>
      <c r="E247" s="151">
        <f>SUM(D247-C247)</f>
        <v>-25521.28300000001</v>
      </c>
      <c r="F247" s="144">
        <f>(E247/C247)*100</f>
        <v>-23.81436460273442</v>
      </c>
      <c r="G247" s="149"/>
      <c r="H247" s="149"/>
      <c r="I247" s="151"/>
      <c r="J247" s="150"/>
    </row>
    <row r="248" spans="1:10" ht="40.5">
      <c r="A248" s="140">
        <v>420000</v>
      </c>
      <c r="B248" s="158" t="s">
        <v>387</v>
      </c>
      <c r="C248" s="181">
        <v>107167.6</v>
      </c>
      <c r="D248" s="170">
        <v>81646.317</v>
      </c>
      <c r="E248" s="143">
        <f>SUM(D248-C248)</f>
        <v>-25521.28300000001</v>
      </c>
      <c r="F248" s="144">
        <f>(E248/C248)*100</f>
        <v>-23.81436460273442</v>
      </c>
      <c r="G248" s="146"/>
      <c r="H248" s="146"/>
      <c r="I248" s="143"/>
      <c r="J248" s="144"/>
    </row>
    <row r="249" ht="15">
      <c r="J249" s="2" t="s">
        <v>421</v>
      </c>
    </row>
  </sheetData>
  <sheetProtection/>
  <mergeCells count="20">
    <mergeCell ref="A2:J2"/>
    <mergeCell ref="A5:A7"/>
    <mergeCell ref="B5:B7"/>
    <mergeCell ref="C5:F5"/>
    <mergeCell ref="G5:J5"/>
    <mergeCell ref="A245:A246"/>
    <mergeCell ref="B245:B246"/>
    <mergeCell ref="C245:C246"/>
    <mergeCell ref="D245:D246"/>
    <mergeCell ref="A9:J9"/>
    <mergeCell ref="A90:J90"/>
    <mergeCell ref="A124:A125"/>
    <mergeCell ref="E245:F245"/>
    <mergeCell ref="G245:G246"/>
    <mergeCell ref="H245:H246"/>
    <mergeCell ref="I245:J245"/>
    <mergeCell ref="D6:D7"/>
    <mergeCell ref="C6:C7"/>
    <mergeCell ref="I6:J6"/>
    <mergeCell ref="E6:F6"/>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2015-07-21T07:32:06Z</cp:lastPrinted>
  <dcterms:created xsi:type="dcterms:W3CDTF">2001-02-08T10:51:36Z</dcterms:created>
  <dcterms:modified xsi:type="dcterms:W3CDTF">2015-08-03T11:52:37Z</dcterms:modified>
  <cp:category/>
  <cp:version/>
  <cp:contentType/>
  <cp:contentStatus/>
</cp:coreProperties>
</file>